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15600" windowHeight="7935"/>
  </bookViews>
  <sheets>
    <sheet name="CALCULADORA" sheetId="3" r:id="rId1"/>
    <sheet name="Parámetros" sheetId="2" state="hidden" r:id="rId2"/>
  </sheets>
  <definedNames>
    <definedName name="costo_mes">CALCULADORA!$P$21</definedName>
    <definedName name="dias_mes">CALCULADORA!$P$4</definedName>
    <definedName name="tiempo_mes">CALCULADORA!$O$21</definedName>
  </definedNames>
  <calcPr calcId="145621"/>
</workbook>
</file>

<file path=xl/calcChain.xml><?xml version="1.0" encoding="utf-8"?>
<calcChain xmlns="http://schemas.openxmlformats.org/spreadsheetml/2006/main">
  <c r="O10" i="3" l="1"/>
  <c r="P10" i="3"/>
  <c r="P6" i="3"/>
  <c r="O6" i="3"/>
  <c r="O7" i="3"/>
  <c r="P7" i="3"/>
  <c r="O8" i="3"/>
  <c r="P8" i="3"/>
  <c r="O9" i="3"/>
  <c r="P9" i="3"/>
  <c r="O11" i="3"/>
  <c r="P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O20" i="3"/>
  <c r="P20" i="3"/>
  <c r="K25" i="3"/>
  <c r="L25" i="3" s="1"/>
  <c r="K26" i="3"/>
  <c r="L26" i="3" s="1"/>
  <c r="F33" i="3" s="1"/>
  <c r="K27" i="3"/>
  <c r="L27" i="3" s="1"/>
  <c r="P39" i="3"/>
  <c r="P40" i="3"/>
  <c r="P42" i="3" s="1"/>
  <c r="C52" i="3" s="1"/>
  <c r="F52" i="3" s="1"/>
  <c r="G52" i="3" s="1"/>
  <c r="H52" i="3" s="1"/>
  <c r="I52" i="3" s="1"/>
  <c r="P41" i="3"/>
  <c r="B49" i="3"/>
  <c r="B50" i="3"/>
  <c r="B51" i="3"/>
  <c r="B52" i="3"/>
  <c r="O21" i="3" l="1"/>
  <c r="N26" i="3" s="1"/>
  <c r="F32" i="3"/>
  <c r="F25" i="3"/>
  <c r="P21" i="3"/>
  <c r="C49" i="3" s="1"/>
  <c r="F49" i="3" s="1"/>
  <c r="F27" i="3"/>
  <c r="F34" i="3"/>
  <c r="F26" i="3"/>
  <c r="N25" i="3" l="1"/>
  <c r="N32" i="3" s="1"/>
  <c r="N33" i="3"/>
  <c r="O33" i="3" s="1"/>
  <c r="O26" i="3"/>
  <c r="N27" i="3"/>
  <c r="N34" i="3" s="1"/>
  <c r="P34" i="3" s="1"/>
  <c r="G49" i="3"/>
  <c r="O25" i="3" l="1"/>
  <c r="O34" i="3"/>
  <c r="N28" i="3"/>
  <c r="P33" i="3"/>
  <c r="O27" i="3"/>
  <c r="O32" i="3"/>
  <c r="O35" i="3" s="1"/>
  <c r="C51" i="3" s="1"/>
  <c r="F51" i="3" s="1"/>
  <c r="G51" i="3" s="1"/>
  <c r="H51" i="3" s="1"/>
  <c r="I51" i="3" s="1"/>
  <c r="P32" i="3"/>
  <c r="H49" i="3"/>
  <c r="O28" i="3"/>
  <c r="C50" i="3" s="1"/>
  <c r="P35" i="3" l="1"/>
  <c r="F50" i="3"/>
  <c r="C53" i="3"/>
  <c r="I49" i="3"/>
  <c r="G50" i="3" l="1"/>
  <c r="F53" i="3"/>
  <c r="F54" i="3" s="1"/>
  <c r="H50" i="3" l="1"/>
  <c r="G53" i="3"/>
  <c r="G54" i="3" s="1"/>
  <c r="I50" i="3" l="1"/>
  <c r="I53" i="3" s="1"/>
  <c r="H53" i="3"/>
  <c r="H54" i="3" s="1"/>
  <c r="I54" i="3" l="1"/>
</calcChain>
</file>

<file path=xl/comments1.xml><?xml version="1.0" encoding="utf-8"?>
<comments xmlns="http://schemas.openxmlformats.org/spreadsheetml/2006/main">
  <authors>
    <author>Ruben Lafuente</author>
    <author>Rubén Lafuente</author>
    <author>r.lafuente</author>
  </authors>
  <commentList>
    <comment ref="N5" authorId="0">
      <text>
        <r>
          <rPr>
            <sz val="9"/>
            <color indexed="81"/>
            <rFont val="Tahoma"/>
            <charset val="1"/>
          </rPr>
          <t>El porcentaja de ahorros crece con el tiempo, estimar un objetivo a medio plazo (aprox. 1-2 años vista)</t>
        </r>
      </text>
    </comment>
    <comment ref="O5" authorId="1">
      <text>
        <r>
          <rPr>
            <sz val="10"/>
            <color indexed="81"/>
            <rFont val="Tahoma"/>
            <family val="2"/>
          </rPr>
          <t>En horas, considerando el % de ahorro estimado</t>
        </r>
      </text>
    </comment>
    <comment ref="P5" authorId="1">
      <text>
        <r>
          <rPr>
            <sz val="10"/>
            <color indexed="81"/>
            <rFont val="Tahoma"/>
            <family val="2"/>
          </rPr>
          <t>Coste mensual estimado a partir del % de ahorro</t>
        </r>
      </text>
    </comment>
    <comment ref="B15" authorId="1">
      <text>
        <r>
          <rPr>
            <b/>
            <sz val="10"/>
            <color indexed="81"/>
            <rFont val="Tahoma"/>
            <family val="2"/>
          </rPr>
          <t>Rubén Lafuente:</t>
        </r>
        <r>
          <rPr>
            <sz val="10"/>
            <color indexed="81"/>
            <rFont val="Tahoma"/>
            <family val="2"/>
          </rPr>
          <t xml:space="preserve">
P.ej. Nuevas búsquedas o peticiones, nueva elaboración, revisiones, etc.</t>
        </r>
      </text>
    </comment>
    <comment ref="B19" authorId="1">
      <text>
        <r>
          <rPr>
            <b/>
            <sz val="10"/>
            <color indexed="81"/>
            <rFont val="Tahoma"/>
            <family val="2"/>
          </rPr>
          <t>Rubén Lafuente:</t>
        </r>
        <r>
          <rPr>
            <sz val="10"/>
            <color indexed="81"/>
            <rFont val="Tahoma"/>
            <family val="2"/>
          </rPr>
          <t xml:space="preserve">
P.ej. Impresión catálogos, plantillas, sobres, etc.</t>
        </r>
      </text>
    </comment>
    <comment ref="B20" authorId="1">
      <text>
        <r>
          <rPr>
            <b/>
            <sz val="10"/>
            <color indexed="81"/>
            <rFont val="Tahoma"/>
            <family val="2"/>
          </rPr>
          <t>Rubén Lafuente:</t>
        </r>
        <r>
          <rPr>
            <sz val="10"/>
            <color indexed="81"/>
            <rFont val="Tahoma"/>
            <family val="2"/>
          </rPr>
          <t xml:space="preserve">
P.ej. Impresión catálogos, plantillas, sobres, etc.</t>
        </r>
      </text>
    </comment>
    <comment ref="G24" authorId="1">
      <text>
        <r>
          <rPr>
            <b/>
            <sz val="10"/>
            <color indexed="81"/>
            <rFont val="Tahoma"/>
            <family val="2"/>
          </rPr>
          <t>Rubén Lafuente:</t>
        </r>
        <r>
          <rPr>
            <sz val="10"/>
            <color indexed="81"/>
            <rFont val="Tahoma"/>
            <family val="2"/>
          </rPr>
          <t xml:space="preserve">
Estimación del porcentaje de reducción en gastos del personal para el perfil indicado.</t>
        </r>
      </text>
    </comment>
    <comment ref="N24" authorId="1">
      <text>
        <r>
          <rPr>
            <sz val="10"/>
            <color indexed="81"/>
            <rFont val="Tahoma"/>
            <family val="2"/>
          </rPr>
          <t>En horas, considerando el % de ahorro estimado</t>
        </r>
      </text>
    </comment>
    <comment ref="O24" authorId="1">
      <text>
        <r>
          <rPr>
            <sz val="10"/>
            <color indexed="81"/>
            <rFont val="Tahoma"/>
            <family val="2"/>
          </rPr>
          <t>Coste mensual estimado a partir del % de ahorro</t>
        </r>
      </text>
    </comment>
    <comment ref="D31" authorId="1">
      <text>
        <r>
          <rPr>
            <b/>
            <sz val="10"/>
            <color indexed="81"/>
            <rFont val="Tahoma"/>
            <family val="2"/>
          </rPr>
          <t>Rubén Lafuente:</t>
        </r>
        <r>
          <rPr>
            <sz val="10"/>
            <color indexed="81"/>
            <rFont val="Tahoma"/>
            <family val="2"/>
          </rPr>
          <t xml:space="preserve">
Estimación del porcentaje de dedicación a labores productivas del perfil indicado.</t>
        </r>
      </text>
    </comment>
    <comment ref="E31" authorId="2">
      <text>
        <r>
          <rPr>
            <b/>
            <sz val="9"/>
            <color indexed="81"/>
            <rFont val="Tahoma"/>
            <family val="2"/>
          </rPr>
          <t>r.lafuente:</t>
        </r>
        <r>
          <rPr>
            <sz val="9"/>
            <color indexed="81"/>
            <rFont val="Tahoma"/>
            <family val="2"/>
          </rPr>
          <t xml:space="preserve">
partimos de que cada hora productiva se paga el salario.</t>
        </r>
      </text>
    </comment>
    <comment ref="N31" authorId="1">
      <text>
        <r>
          <rPr>
            <sz val="10"/>
            <color indexed="81"/>
            <rFont val="Tahoma"/>
            <family val="2"/>
          </rPr>
          <t>Número máximo de horas disponibles por perfil, según estimación anterior de ahorros</t>
        </r>
      </text>
    </comment>
    <comment ref="O31" authorId="1">
      <text>
        <r>
          <rPr>
            <sz val="10"/>
            <color indexed="81"/>
            <rFont val="Tahoma"/>
            <family val="2"/>
          </rPr>
          <t>En horas, considerando el % de ahorro estimado</t>
        </r>
      </text>
    </comment>
    <comment ref="P31" authorId="1">
      <text>
        <r>
          <rPr>
            <sz val="10"/>
            <color indexed="81"/>
            <rFont val="Tahoma"/>
            <family val="2"/>
          </rPr>
          <t>Valoración mensual de ganancia</t>
        </r>
      </text>
    </comment>
    <comment ref="D38" authorId="1">
      <text>
        <r>
          <rPr>
            <b/>
            <sz val="10"/>
            <color indexed="81"/>
            <rFont val="Tahoma"/>
            <family val="2"/>
          </rPr>
          <t>Rubén Lafuente:</t>
        </r>
        <r>
          <rPr>
            <sz val="10"/>
            <color indexed="81"/>
            <rFont val="Tahoma"/>
            <family val="2"/>
          </rPr>
          <t xml:space="preserve">
Valoración media del riesgo por el concepto indicado</t>
        </r>
      </text>
    </comment>
    <comment ref="N38" authorId="1">
      <text>
        <r>
          <rPr>
            <sz val="10"/>
            <color indexed="81"/>
            <rFont val="Tahoma"/>
            <family val="2"/>
          </rPr>
          <t>Estimación del porcentaje de cobertura por la implantación de un sistema profesional</t>
        </r>
      </text>
    </comment>
    <comment ref="P38" authorId="1">
      <text>
        <r>
          <rPr>
            <sz val="10"/>
            <color indexed="81"/>
            <rFont val="Tahoma"/>
            <family val="2"/>
          </rPr>
          <t>Valoración mensual de ganancia</t>
        </r>
      </text>
    </comment>
    <comment ref="B45" authorId="2">
      <text>
        <r>
          <rPr>
            <b/>
            <sz val="9"/>
            <color indexed="81"/>
            <rFont val="Tahoma"/>
            <family val="2"/>
          </rPr>
          <t>r.lafuente:</t>
        </r>
        <r>
          <rPr>
            <sz val="9"/>
            <color indexed="81"/>
            <rFont val="Tahoma"/>
            <family val="2"/>
          </rPr>
          <t xml:space="preserve">
Este objetivo redundará en un mayor ahorro mensual por un mayor y mejor uso de la herramienta
</t>
        </r>
      </text>
    </comment>
  </commentList>
</comments>
</file>

<file path=xl/sharedStrings.xml><?xml version="1.0" encoding="utf-8"?>
<sst xmlns="http://schemas.openxmlformats.org/spreadsheetml/2006/main" count="175" uniqueCount="130">
  <si>
    <t>Precio del papel (block 500 págs.)</t>
  </si>
  <si>
    <t>Número de usuarios activos</t>
  </si>
  <si>
    <t>Número de usuarios pasivos (aprox.)</t>
  </si>
  <si>
    <t>Precio del tóner de impresora</t>
  </si>
  <si>
    <t>Precio del minuto teléfono (promedio)</t>
  </si>
  <si>
    <t>Precio de la mensajería (promedio)</t>
  </si>
  <si>
    <t>Precio del m2 de bodega (promedio)</t>
  </si>
  <si>
    <t>Horas mes por hombre</t>
  </si>
  <si>
    <t xml:space="preserve">Sueldo medio de empleado técnico </t>
  </si>
  <si>
    <t>Sueldo medio de gerente</t>
  </si>
  <si>
    <t>Sueldo medio de auxiliar (bruto)</t>
  </si>
  <si>
    <t>Cuántos documentos se buscan?</t>
  </si>
  <si>
    <t>Cuántas hojas se fotocopian?</t>
  </si>
  <si>
    <t>A diario</t>
  </si>
  <si>
    <t>Cuántas hojas se imprimen?</t>
  </si>
  <si>
    <t>Mensual</t>
  </si>
  <si>
    <t>Cuánto está pagando en imprenta?</t>
  </si>
  <si>
    <t>Tiempo x Doc.</t>
  </si>
  <si>
    <t>Tiempo x Hoja</t>
  </si>
  <si>
    <t>Unidades</t>
  </si>
  <si>
    <t>Período</t>
  </si>
  <si>
    <t>Cuántos documentos producidos o recibidos se archivan?</t>
  </si>
  <si>
    <t>Cuántos docs. se podrían revisar o confirmar desde fuera de la oficina?</t>
  </si>
  <si>
    <t>Cuántas facturas o docs. mercantiles se procesan manualmente/ en papel?</t>
  </si>
  <si>
    <t>Días lab/mes</t>
  </si>
  <si>
    <t>Cuántas llamadas de fax o teléfono se realizan para enviar o comentar docs?</t>
  </si>
  <si>
    <t>Tiempo x Llam.</t>
  </si>
  <si>
    <t>Porcentaje de las horas ahorradas de perfil administrativo:</t>
  </si>
  <si>
    <t>Porcentaje de las horas ahorradas de perfil gerencial:</t>
  </si>
  <si>
    <t>Porcentaje de las horas ahorradas de perfil técnico:</t>
  </si>
  <si>
    <t>Coste x Hoja</t>
  </si>
  <si>
    <t>Coste x Llam.</t>
  </si>
  <si>
    <t>Coste x Metro</t>
  </si>
  <si>
    <t>Coste total</t>
  </si>
  <si>
    <t>Coste servicio</t>
  </si>
  <si>
    <t>Coste-hora</t>
  </si>
  <si>
    <t>Valor-hora</t>
  </si>
  <si>
    <t>% Dedic. Est.</t>
  </si>
  <si>
    <t>En cuánto valora su riesgo ante incumplimientos legales (protección datos, Ley 594, etc)?</t>
  </si>
  <si>
    <t>Riesgo-mes</t>
  </si>
  <si>
    <t>Estimación de ahorros factibles en gastos de personal:</t>
  </si>
  <si>
    <t>Potencial de reasignación de recursos a tareas productivas o de valor agregado: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</si>
  <si>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</si>
  <si>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</si>
  <si>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</si>
  <si>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</si>
  <si>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</si>
  <si>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</si>
  <si>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</si>
  <si>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</si>
  <si>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</si>
  <si>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</si>
  <si>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</si>
  <si>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</si>
  <si>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</si>
  <si>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b1</t>
  </si>
  <si>
    <t>b2</t>
  </si>
  <si>
    <t>b3</t>
  </si>
  <si>
    <t>c1</t>
  </si>
  <si>
    <t>c2</t>
  </si>
  <si>
    <t>c3</t>
  </si>
  <si>
    <t>d1</t>
  </si>
  <si>
    <t>d2</t>
  </si>
  <si>
    <t>d3</t>
  </si>
  <si>
    <t>Cuántos documentos se reproducen o re-elaboran por no ser encontrados?</t>
  </si>
  <si>
    <t>BASES DE EVALUACION</t>
  </si>
  <si>
    <t>Tiempo promedio por actividad - minutos</t>
  </si>
  <si>
    <t>% Ahorro Estimado ABOX</t>
  </si>
  <si>
    <t>Tiempo mensual ahorrado con ABOX - horas</t>
  </si>
  <si>
    <t>Coste mensual estimado ahorrado con ABOX</t>
  </si>
  <si>
    <t>Coste promedio/hora del perfil indicado - pesos</t>
  </si>
  <si>
    <t>% Estimado de ahorro horas/perfil</t>
  </si>
  <si>
    <t>PERFILES EVALUADOS</t>
  </si>
  <si>
    <t>Valoración promedio /hora del perfil indicado en tareas productivas</t>
  </si>
  <si>
    <t>T. Ahorrado considereando el % de ahorro</t>
  </si>
  <si>
    <t xml:space="preserve">Valoración mensual de ganancia por reasignación </t>
  </si>
  <si>
    <t>Valor promedio de riesgo</t>
  </si>
  <si>
    <t>Valor mensual ganado</t>
  </si>
  <si>
    <t>VALORACION DE RIESGOS</t>
  </si>
  <si>
    <t xml:space="preserve">A) </t>
  </si>
  <si>
    <t xml:space="preserve">B) </t>
  </si>
  <si>
    <t xml:space="preserve">C) </t>
  </si>
  <si>
    <t xml:space="preserve">D) </t>
  </si>
  <si>
    <t>Máximo de horas Disponibles/ perfil</t>
  </si>
  <si>
    <t>Qué porcentaje de las horas ahorradas de perfil administrativo podría dedicar a tareas de mayor valor agregado?</t>
  </si>
  <si>
    <t>En cuánto valora su riesgo ante desastres (fuego, inundación, desastres naturales, etc)?</t>
  </si>
  <si>
    <t>En cuánto valora su riesgo ante fallas de seguridad (fugas de información, hurtos, pérdidas, etc)?</t>
  </si>
  <si>
    <t>RESULTADOS DE LA CALCULADORA ABOX</t>
  </si>
  <si>
    <t>Reducción del riesgo por fatalidad,fallas seguridad,incumplim. legal,multas, etc.</t>
  </si>
  <si>
    <t>Mensual (Año 1)</t>
  </si>
  <si>
    <t>Qué porcentaje de las horas ahorradas de perfil técnico podría dedicar a tareas de mayor valor agregado?</t>
  </si>
  <si>
    <t>Qué porcentaje de las horas ahorradas de perfil gerencial podría dedicar a tareas de mayor valor agregado?</t>
  </si>
  <si>
    <t>¿Cuánto le cuesta el proyecto de implementación?</t>
  </si>
  <si>
    <t>¿Cuánto le cuesta el soporte y mantenimiento anual?</t>
  </si>
  <si>
    <t>INVERSIÓN REALIZADA</t>
  </si>
  <si>
    <t>AHORRO ACUMULADO (ROI)</t>
  </si>
  <si>
    <t>TOTAL PERÍODO</t>
  </si>
  <si>
    <t>Instructivo:</t>
  </si>
  <si>
    <t>Nota: tome estos valores de la propuesta comercial. (Estos valores resultan de un proyecto Gestion documental tipico)</t>
  </si>
  <si>
    <t>Cuánto está pagando por un software anterior?</t>
  </si>
  <si>
    <t xml:space="preserve">Digite en las celdas de color blanco los datos estimados correspondientes a valores, unidades, tiempos o porcentajes, según el concepto de evaluación.  Estos datos servirán de base para el cálculo de los ahorros, reinversiones  y retornos de la inversión esperados con Abox Document. Trate que estos estimados sean los mas cercanos a la realidad de su empresa.  Al final encontrará un estimado de los ahorros proyectados y una gráfica con el tiempo estimado de retorno de la inversión.                                       </t>
  </si>
  <si>
    <t>% Cobertura implantación</t>
  </si>
  <si>
    <t>Salario + Prestaciones</t>
  </si>
  <si>
    <t>Gerencial</t>
  </si>
  <si>
    <t>Promedios salariales</t>
  </si>
  <si>
    <t>Técnico</t>
  </si>
  <si>
    <t>Administrativo</t>
  </si>
  <si>
    <t>Salario neto</t>
  </si>
  <si>
    <t>Valor Hora</t>
  </si>
  <si>
    <t>NOTA: El plazo del retorno de la inversión (ROI) coincide con la intersección de ambas líneas de tendencia.</t>
  </si>
  <si>
    <t>Cuánto está pagando por custodiar sus documentos (en papel)?</t>
  </si>
  <si>
    <t>Cuánto está pagando por préstamos de sus documentos (en papel)?</t>
  </si>
  <si>
    <t>Cuánto está pagando en mensajería externa?</t>
  </si>
  <si>
    <t>Inicio</t>
  </si>
  <si>
    <t>12 meses</t>
  </si>
  <si>
    <t>24 meses</t>
  </si>
  <si>
    <t>36 meses</t>
  </si>
  <si>
    <t>48 meses</t>
  </si>
  <si>
    <t>¿Qué objetivo de mejora anual se plantea?</t>
  </si>
  <si>
    <t>Estimación de ahorros directos y tiempos:</t>
  </si>
  <si>
    <t>Coste promedio - USD</t>
  </si>
  <si>
    <t>|</t>
  </si>
  <si>
    <t>% Ahorro Est. Por despido o Recolocación</t>
  </si>
  <si>
    <t>Cuántos documentos se distribuyen físicamente a las oficinas?</t>
  </si>
  <si>
    <t>a14</t>
  </si>
  <si>
    <t>a15</t>
  </si>
  <si>
    <t>Cuántos documentos internos se siguen circulando en papel?</t>
  </si>
  <si>
    <t>copyright 2014, Adapting</t>
  </si>
  <si>
    <t>CALCULADORA DE AHORROS ECM-ABOX</t>
  </si>
  <si>
    <t>www.adapting.com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</si>
</sst>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8" formatCode="_(&quot;$&quot;\ * #,##0_);_(&quot;$&quot;\ * \(#,##0\);_(&quot;$&quot;\ * &quot;-&quot;_);_(@_)"/>
    <numFmt numFmtId="170" formatCode="_(&quot;$&quot;\ * #,##0.00_);_(&quot;$&quot;\ * \(#,##0.00\);_(&quot;$&quot;\ * &quot;-&quot;??_);_(@_)"/>
    <numFmt numFmtId="171" formatCode="_(* #,##0.00_);_(* \(#,##0.00\);_(* &quot;-&quot;??_);_(@_)"/>
    <numFmt numFmtId="172" formatCode="_-[$$-240A]\ * #,##0_ ;_-[$$-240A]\ * \-#,##0\ ;_-[$$-240A]\ * &quot;-&quot;_ ;_-@_ "/>
    <numFmt numFmtId="175" formatCode="&quot;$&quot;\ #,##0"/>
    <numFmt numFmtId="177" formatCode="#,##0.0"/>
    <numFmt numFmtId="178" formatCode="&quot;$&quot;\ #,##0.0"/>
    <numFmt numFmtId="191" formatCode="_(* #,##0.000_);_(* \(#,##0.000\);_(* &quot;-&quot;??_);_(@_)"/>
    <numFmt numFmtId="192" formatCode="_-[$$-240A]\ * #,##0.000_ ;_-[$$-240A]\ * \-#,##0.000\ ;_-[$$-240A]\ * &quot;-&quot;??_ ;_-@_ "/>
  </numFmts>
  <fonts count="27" x14ac:knownFonts="1">
    <font>
      <sz val="11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0"/>
      <name val="Calibri"/>
      <family val="2"/>
    </font>
    <font>
      <sz val="9"/>
      <color indexed="81"/>
      <name val="Tahoma"/>
      <charset val="1"/>
    </font>
    <font>
      <b/>
      <sz val="20"/>
      <color theme="1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71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9">
    <xf numFmtId="0" fontId="0" fillId="0" borderId="0" xfId="0"/>
    <xf numFmtId="170" fontId="8" fillId="0" borderId="0" xfId="3" applyFont="1"/>
    <xf numFmtId="0" fontId="8" fillId="0" borderId="0" xfId="3" applyNumberFormat="1" applyFont="1"/>
    <xf numFmtId="0" fontId="12" fillId="2" borderId="1" xfId="0" applyFont="1" applyFill="1" applyBorder="1" applyAlignment="1" applyProtection="1">
      <alignment horizontal="center" vertical="center"/>
      <protection hidden="1"/>
    </xf>
    <xf numFmtId="9" fontId="12" fillId="3" borderId="1" xfId="4" applyFont="1" applyFill="1" applyBorder="1" applyAlignment="1" applyProtection="1">
      <alignment horizontal="center" vertical="center" wrapText="1"/>
      <protection hidden="1"/>
    </xf>
    <xf numFmtId="9" fontId="12" fillId="3" borderId="2" xfId="4" applyFont="1" applyFill="1" applyBorder="1" applyAlignment="1" applyProtection="1">
      <alignment horizontal="center" vertical="center" wrapText="1"/>
      <protection hidden="1"/>
    </xf>
    <xf numFmtId="0" fontId="0" fillId="2" borderId="3" xfId="0" applyFill="1" applyBorder="1" applyAlignment="1" applyProtection="1">
      <alignment vertical="center" wrapText="1"/>
      <protection hidden="1"/>
    </xf>
    <xf numFmtId="0" fontId="0" fillId="2" borderId="4" xfId="0" applyFill="1" applyBorder="1" applyAlignment="1" applyProtection="1">
      <alignment vertical="center" wrapText="1"/>
      <protection hidden="1"/>
    </xf>
    <xf numFmtId="0" fontId="0" fillId="2" borderId="5" xfId="0" applyFill="1" applyBorder="1" applyAlignment="1" applyProtection="1">
      <alignment vertical="center" wrapText="1"/>
      <protection hidden="1"/>
    </xf>
    <xf numFmtId="9" fontId="12" fillId="2" borderId="6" xfId="4" applyFont="1" applyFill="1" applyBorder="1" applyAlignment="1" applyProtection="1">
      <alignment horizontal="center" vertical="center" wrapText="1"/>
      <protection hidden="1"/>
    </xf>
    <xf numFmtId="0" fontId="0" fillId="2" borderId="6" xfId="0" applyFill="1" applyBorder="1" applyAlignment="1" applyProtection="1">
      <alignment horizontal="left" vertical="center" wrapText="1"/>
      <protection hidden="1"/>
    </xf>
    <xf numFmtId="0" fontId="0" fillId="2" borderId="2" xfId="0" applyFill="1" applyBorder="1" applyAlignment="1" applyProtection="1">
      <alignment horizontal="left" vertical="center" wrapText="1"/>
      <protection hidden="1"/>
    </xf>
    <xf numFmtId="0" fontId="0" fillId="2" borderId="7" xfId="0" applyFill="1" applyBorder="1" applyAlignment="1" applyProtection="1">
      <alignment horizontal="left" vertical="center" wrapText="1"/>
      <protection hidden="1"/>
    </xf>
    <xf numFmtId="9" fontId="12" fillId="3" borderId="6" xfId="4" applyFont="1" applyFill="1" applyBorder="1" applyAlignment="1" applyProtection="1">
      <alignment horizontal="center" vertical="center" wrapText="1"/>
      <protection hidden="1"/>
    </xf>
    <xf numFmtId="0" fontId="12" fillId="3" borderId="6" xfId="0" applyFont="1" applyFill="1" applyBorder="1" applyAlignment="1" applyProtection="1">
      <alignment horizontal="center" vertical="center" wrapText="1"/>
      <protection hidden="1"/>
    </xf>
    <xf numFmtId="0" fontId="0" fillId="2" borderId="6" xfId="0" applyFill="1" applyBorder="1" applyAlignment="1" applyProtection="1">
      <alignment vertical="center" wrapText="1"/>
      <protection hidden="1"/>
    </xf>
    <xf numFmtId="0" fontId="0" fillId="2" borderId="2" xfId="0" applyFill="1" applyBorder="1" applyAlignment="1" applyProtection="1">
      <alignment vertical="center" wrapText="1"/>
      <protection hidden="1"/>
    </xf>
    <xf numFmtId="0" fontId="0" fillId="2" borderId="7" xfId="0" applyFill="1" applyBorder="1" applyAlignment="1" applyProtection="1">
      <alignment vertical="center" wrapText="1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172" fontId="13" fillId="0" borderId="0" xfId="0" applyNumberFormat="1" applyFont="1" applyAlignment="1" applyProtection="1">
      <alignment vertical="center" wrapText="1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vertical="center" wrapText="1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172" fontId="0" fillId="0" borderId="0" xfId="0" applyNumberFormat="1" applyAlignment="1" applyProtection="1">
      <alignment horizontal="center" vertical="center"/>
      <protection hidden="1"/>
    </xf>
    <xf numFmtId="9" fontId="8" fillId="0" borderId="0" xfId="4" applyFont="1" applyAlignment="1" applyProtection="1">
      <alignment horizontal="center" vertical="center"/>
      <protection hidden="1"/>
    </xf>
    <xf numFmtId="4" fontId="0" fillId="0" borderId="0" xfId="0" applyNumberFormat="1" applyAlignment="1" applyProtection="1">
      <alignment vertical="center"/>
      <protection hidden="1"/>
    </xf>
    <xf numFmtId="4" fontId="16" fillId="3" borderId="1" xfId="0" applyNumberFormat="1" applyFont="1" applyFill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11" fillId="2" borderId="1" xfId="0" applyFont="1" applyFill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0" fillId="2" borderId="6" xfId="0" applyFill="1" applyBorder="1" applyAlignment="1" applyProtection="1">
      <alignment vertical="center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0" fillId="5" borderId="7" xfId="0" applyFill="1" applyBorder="1" applyAlignment="1" applyProtection="1">
      <alignment horizontal="center" vertical="center"/>
      <protection locked="0" hidden="1"/>
    </xf>
    <xf numFmtId="0" fontId="15" fillId="2" borderId="6" xfId="0" applyFont="1" applyFill="1" applyBorder="1" applyAlignment="1" applyProtection="1">
      <alignment vertical="center"/>
      <protection hidden="1"/>
    </xf>
    <xf numFmtId="0" fontId="0" fillId="5" borderId="1" xfId="0" applyFill="1" applyBorder="1" applyAlignment="1" applyProtection="1">
      <alignment horizontal="center" vertical="center"/>
      <protection locked="0" hidden="1"/>
    </xf>
    <xf numFmtId="172" fontId="0" fillId="4" borderId="1" xfId="0" applyNumberFormat="1" applyFill="1" applyBorder="1" applyAlignment="1" applyProtection="1">
      <alignment horizontal="center" vertical="center"/>
      <protection hidden="1"/>
    </xf>
    <xf numFmtId="9" fontId="8" fillId="3" borderId="1" xfId="4" applyFont="1" applyFill="1" applyBorder="1" applyAlignment="1" applyProtection="1">
      <alignment horizontal="center" vertical="center"/>
      <protection hidden="1"/>
    </xf>
    <xf numFmtId="177" fontId="0" fillId="3" borderId="1" xfId="0" applyNumberFormat="1" applyFill="1" applyBorder="1" applyAlignment="1" applyProtection="1">
      <alignment horizontal="center" vertical="center"/>
      <protection hidden="1"/>
    </xf>
    <xf numFmtId="178" fontId="0" fillId="3" borderId="1" xfId="0" applyNumberFormat="1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15" fillId="2" borderId="2" xfId="0" applyFont="1" applyFill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15" fillId="2" borderId="1" xfId="0" applyFont="1" applyFill="1" applyBorder="1" applyAlignment="1" applyProtection="1">
      <alignment vertical="center"/>
      <protection hidden="1"/>
    </xf>
    <xf numFmtId="175" fontId="0" fillId="5" borderId="1" xfId="0" applyNumberFormat="1" applyFill="1" applyBorder="1" applyAlignment="1" applyProtection="1">
      <alignment horizontal="center" vertical="center"/>
      <protection locked="0" hidden="1"/>
    </xf>
    <xf numFmtId="9" fontId="8" fillId="0" borderId="9" xfId="4" applyFont="1" applyBorder="1" applyAlignment="1" applyProtection="1">
      <alignment vertical="center" wrapText="1"/>
      <protection hidden="1"/>
    </xf>
    <xf numFmtId="0" fontId="0" fillId="2" borderId="7" xfId="0" applyFill="1" applyBorder="1" applyAlignment="1" applyProtection="1">
      <alignment vertical="center"/>
      <protection hidden="1"/>
    </xf>
    <xf numFmtId="177" fontId="11" fillId="6" borderId="10" xfId="0" applyNumberFormat="1" applyFont="1" applyFill="1" applyBorder="1" applyAlignment="1" applyProtection="1">
      <alignment horizontal="center" vertical="center"/>
      <protection hidden="1"/>
    </xf>
    <xf numFmtId="178" fontId="11" fillId="6" borderId="10" xfId="0" applyNumberFormat="1" applyFont="1" applyFill="1" applyBorder="1" applyAlignment="1" applyProtection="1">
      <alignment vertical="center"/>
      <protection hidden="1"/>
    </xf>
    <xf numFmtId="177" fontId="11" fillId="0" borderId="0" xfId="0" applyNumberFormat="1" applyFont="1" applyBorder="1" applyAlignment="1" applyProtection="1">
      <alignment horizontal="center" vertical="center"/>
      <protection hidden="1"/>
    </xf>
    <xf numFmtId="172" fontId="11" fillId="0" borderId="0" xfId="0" applyNumberFormat="1" applyFont="1" applyBorder="1" applyAlignment="1" applyProtection="1">
      <alignment vertical="center"/>
      <protection hidden="1"/>
    </xf>
    <xf numFmtId="4" fontId="11" fillId="0" borderId="0" xfId="0" applyNumberFormat="1" applyFont="1" applyBorder="1" applyAlignment="1" applyProtection="1">
      <alignment vertical="center"/>
      <protection hidden="1"/>
    </xf>
    <xf numFmtId="0" fontId="11" fillId="3" borderId="1" xfId="0" applyFont="1" applyFill="1" applyBorder="1" applyAlignment="1" applyProtection="1">
      <alignment vertical="center"/>
      <protection hidden="1"/>
    </xf>
    <xf numFmtId="0" fontId="0" fillId="3" borderId="6" xfId="0" applyFill="1" applyBorder="1" applyAlignment="1" applyProtection="1">
      <alignment vertical="center"/>
      <protection hidden="1"/>
    </xf>
    <xf numFmtId="9" fontId="8" fillId="0" borderId="1" xfId="4" applyNumberFormat="1" applyFont="1" applyFill="1" applyBorder="1" applyAlignment="1" applyProtection="1">
      <alignment horizontal="center" vertical="center"/>
      <protection locked="0" hidden="1"/>
    </xf>
    <xf numFmtId="4" fontId="0" fillId="3" borderId="1" xfId="0" applyNumberFormat="1" applyFill="1" applyBorder="1" applyAlignment="1" applyProtection="1">
      <alignment horizontal="center"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9" fontId="17" fillId="0" borderId="0" xfId="0" applyNumberFormat="1" applyFont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9" fontId="17" fillId="0" borderId="0" xfId="0" applyNumberFormat="1" applyFont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vertical="center"/>
      <protection hidden="1"/>
    </xf>
    <xf numFmtId="9" fontId="8" fillId="0" borderId="1" xfId="4" applyFont="1" applyFill="1" applyBorder="1" applyAlignment="1" applyProtection="1">
      <alignment horizontal="center" vertical="center"/>
      <protection locked="0" hidden="1"/>
    </xf>
    <xf numFmtId="4" fontId="8" fillId="3" borderId="1" xfId="4" applyNumberFormat="1" applyFont="1" applyFill="1" applyBorder="1" applyAlignment="1" applyProtection="1">
      <alignment horizontal="center" vertical="center"/>
      <protection hidden="1"/>
    </xf>
    <xf numFmtId="0" fontId="14" fillId="0" borderId="12" xfId="0" applyFont="1" applyBorder="1" applyAlignment="1" applyProtection="1">
      <alignment vertical="center"/>
      <protection hidden="1"/>
    </xf>
    <xf numFmtId="0" fontId="12" fillId="3" borderId="1" xfId="0" applyFont="1" applyFill="1" applyBorder="1" applyAlignment="1" applyProtection="1">
      <alignment horizontal="center" vertical="center" wrapText="1"/>
      <protection hidden="1"/>
    </xf>
    <xf numFmtId="4" fontId="11" fillId="0" borderId="13" xfId="0" applyNumberFormat="1" applyFont="1" applyBorder="1" applyAlignment="1" applyProtection="1">
      <alignment vertical="center"/>
      <protection hidden="1"/>
    </xf>
    <xf numFmtId="0" fontId="14" fillId="2" borderId="1" xfId="0" applyFont="1" applyFill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18" fillId="2" borderId="1" xfId="0" applyFont="1" applyFill="1" applyBorder="1" applyAlignment="1" applyProtection="1">
      <alignment horizontal="center" vertical="center" wrapText="1"/>
      <protection hidden="1"/>
    </xf>
    <xf numFmtId="0" fontId="19" fillId="2" borderId="1" xfId="0" applyFont="1" applyFill="1" applyBorder="1" applyAlignment="1" applyProtection="1">
      <alignment horizontal="right" vertical="center" wrapText="1"/>
      <protection hidden="1"/>
    </xf>
    <xf numFmtId="0" fontId="20" fillId="2" borderId="1" xfId="0" applyFont="1" applyFill="1" applyBorder="1" applyAlignment="1" applyProtection="1">
      <alignment horizontal="right" vertical="center" wrapText="1"/>
      <protection hidden="1"/>
    </xf>
    <xf numFmtId="172" fontId="12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 applyProtection="1">
      <alignment horizontal="center" vertical="center" wrapText="1"/>
      <protection hidden="1"/>
    </xf>
    <xf numFmtId="0" fontId="12" fillId="2" borderId="6" xfId="0" applyFont="1" applyFill="1" applyBorder="1" applyAlignment="1" applyProtection="1">
      <alignment horizontal="center" vertical="center" wrapText="1"/>
      <protection hidden="1"/>
    </xf>
    <xf numFmtId="4" fontId="0" fillId="0" borderId="1" xfId="0" applyNumberFormat="1" applyBorder="1" applyAlignment="1" applyProtection="1">
      <alignment vertical="center"/>
      <protection hidden="1"/>
    </xf>
    <xf numFmtId="168" fontId="8" fillId="0" borderId="1" xfId="3" applyNumberFormat="1" applyFont="1" applyBorder="1" applyAlignment="1" applyProtection="1">
      <alignment vertical="center"/>
      <protection hidden="1"/>
    </xf>
    <xf numFmtId="172" fontId="1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left" vertical="center" wrapText="1"/>
      <protection hidden="1"/>
    </xf>
    <xf numFmtId="175" fontId="19" fillId="7" borderId="14" xfId="0" applyNumberFormat="1" applyFont="1" applyFill="1" applyBorder="1" applyAlignment="1" applyProtection="1">
      <alignment horizontal="center" vertical="center"/>
      <protection hidden="1"/>
    </xf>
    <xf numFmtId="175" fontId="21" fillId="7" borderId="14" xfId="0" applyNumberFormat="1" applyFont="1" applyFill="1" applyBorder="1" applyAlignment="1" applyProtection="1">
      <alignment horizontal="center" vertical="center"/>
      <protection hidden="1"/>
    </xf>
    <xf numFmtId="0" fontId="22" fillId="2" borderId="1" xfId="0" applyFont="1" applyFill="1" applyBorder="1" applyAlignment="1" applyProtection="1">
      <alignment horizontal="center" vertical="center"/>
      <protection hidden="1"/>
    </xf>
    <xf numFmtId="175" fontId="20" fillId="7" borderId="14" xfId="0" applyNumberFormat="1" applyFont="1" applyFill="1" applyBorder="1" applyAlignment="1" applyProtection="1">
      <alignment horizontal="center" vertical="center"/>
      <protection hidden="1"/>
    </xf>
    <xf numFmtId="0" fontId="22" fillId="2" borderId="14" xfId="0" applyFont="1" applyFill="1" applyBorder="1" applyAlignment="1" applyProtection="1">
      <alignment horizontal="center" vertical="center"/>
      <protection hidden="1"/>
    </xf>
    <xf numFmtId="0" fontId="23" fillId="2" borderId="6" xfId="1" applyFont="1" applyFill="1" applyBorder="1" applyAlignment="1" applyProtection="1">
      <alignment horizontal="center" vertical="center" wrapText="1"/>
      <protection hidden="1"/>
    </xf>
    <xf numFmtId="175" fontId="21" fillId="7" borderId="13" xfId="0" applyNumberFormat="1" applyFont="1" applyFill="1" applyBorder="1" applyAlignment="1" applyProtection="1">
      <alignment horizontal="center" vertical="center"/>
      <protection hidden="1"/>
    </xf>
    <xf numFmtId="175" fontId="21" fillId="7" borderId="1" xfId="0" applyNumberFormat="1" applyFont="1" applyFill="1" applyBorder="1" applyAlignment="1" applyProtection="1">
      <alignment horizontal="center" vertical="center"/>
      <protection hidden="1"/>
    </xf>
    <xf numFmtId="0" fontId="23" fillId="2" borderId="1" xfId="1" applyFont="1" applyFill="1" applyBorder="1" applyAlignment="1" applyProtection="1">
      <alignment horizontal="center" vertical="center" wrapText="1"/>
      <protection hidden="1"/>
    </xf>
    <xf numFmtId="175" fontId="21" fillId="7" borderId="15" xfId="0" applyNumberFormat="1" applyFont="1" applyFill="1" applyBorder="1" applyAlignment="1" applyProtection="1">
      <alignment horizontal="center" vertical="center"/>
      <protection hidden="1"/>
    </xf>
    <xf numFmtId="0" fontId="23" fillId="2" borderId="2" xfId="1" applyFont="1" applyFill="1" applyBorder="1" applyAlignment="1" applyProtection="1">
      <alignment horizontal="center" vertical="center" wrapText="1"/>
      <protection hidden="1"/>
    </xf>
    <xf numFmtId="175" fontId="21" fillId="7" borderId="0" xfId="0" applyNumberFormat="1" applyFont="1" applyFill="1" applyBorder="1" applyAlignment="1" applyProtection="1">
      <alignment horizontal="center" vertical="center"/>
      <protection hidden="1"/>
    </xf>
    <xf numFmtId="175" fontId="19" fillId="7" borderId="15" xfId="0" applyNumberFormat="1" applyFont="1" applyFill="1" applyBorder="1" applyAlignment="1" applyProtection="1">
      <alignment horizontal="center" vertical="center"/>
      <protection hidden="1"/>
    </xf>
    <xf numFmtId="175" fontId="19" fillId="7" borderId="1" xfId="0" applyNumberFormat="1" applyFont="1" applyFill="1" applyBorder="1" applyAlignment="1" applyProtection="1">
      <alignment horizontal="center" vertical="center"/>
      <protection hidden="1"/>
    </xf>
    <xf numFmtId="175" fontId="20" fillId="7" borderId="15" xfId="0" applyNumberFormat="1" applyFont="1" applyFill="1" applyBorder="1" applyAlignment="1" applyProtection="1">
      <alignment horizontal="center" vertical="center"/>
      <protection hidden="1"/>
    </xf>
    <xf numFmtId="175" fontId="20" fillId="7" borderId="1" xfId="0" applyNumberFormat="1" applyFont="1" applyFill="1" applyBorder="1" applyAlignment="1" applyProtection="1">
      <alignment horizontal="center" vertical="center"/>
      <protection hidden="1"/>
    </xf>
    <xf numFmtId="172" fontId="13" fillId="0" borderId="0" xfId="0" applyNumberFormat="1" applyFont="1" applyAlignment="1" applyProtection="1">
      <alignment horizontal="center" vertical="center" wrapText="1"/>
      <protection hidden="1"/>
    </xf>
    <xf numFmtId="172" fontId="3" fillId="0" borderId="0" xfId="0" applyNumberFormat="1" applyFont="1" applyAlignment="1" applyProtection="1">
      <alignment horizontal="center" vertical="center" wrapText="1"/>
      <protection hidden="1"/>
    </xf>
    <xf numFmtId="0" fontId="22" fillId="2" borderId="1" xfId="0" applyFont="1" applyFill="1" applyBorder="1" applyAlignment="1" applyProtection="1">
      <alignment horizontal="center" vertical="center"/>
      <protection hidden="1"/>
    </xf>
    <xf numFmtId="9" fontId="8" fillId="0" borderId="1" xfId="3" applyNumberFormat="1" applyFont="1" applyBorder="1" applyAlignment="1" applyProtection="1">
      <alignment horizontal="center" vertical="center"/>
      <protection hidden="1"/>
    </xf>
    <xf numFmtId="168" fontId="0" fillId="0" borderId="1" xfId="0" applyNumberFormat="1" applyBorder="1" applyAlignment="1">
      <alignment horizontal="center" vertical="center"/>
    </xf>
    <xf numFmtId="175" fontId="19" fillId="7" borderId="14" xfId="0" applyNumberFormat="1" applyFont="1" applyFill="1" applyBorder="1" applyAlignment="1" applyProtection="1">
      <alignment horizontal="center" vertical="center"/>
      <protection hidden="1"/>
    </xf>
    <xf numFmtId="175" fontId="19" fillId="7" borderId="11" xfId="0" applyNumberFormat="1" applyFont="1" applyFill="1" applyBorder="1" applyAlignment="1" applyProtection="1">
      <alignment horizontal="center" vertical="center"/>
      <protection hidden="1"/>
    </xf>
    <xf numFmtId="168" fontId="8" fillId="0" borderId="1" xfId="3" applyNumberFormat="1" applyFont="1" applyBorder="1" applyAlignment="1" applyProtection="1">
      <alignment horizontal="center" vertical="center"/>
      <protection hidden="1"/>
    </xf>
    <xf numFmtId="172" fontId="12" fillId="2" borderId="14" xfId="0" applyNumberFormat="1" applyFont="1" applyFill="1" applyBorder="1" applyAlignment="1" applyProtection="1">
      <alignment horizontal="center" vertical="center" wrapText="1"/>
      <protection hidden="1"/>
    </xf>
    <xf numFmtId="172" fontId="12" fillId="2" borderId="11" xfId="0" applyNumberFormat="1" applyFont="1" applyFill="1" applyBorder="1" applyAlignment="1" applyProtection="1">
      <alignment horizontal="center" vertical="center" wrapText="1"/>
      <protection hidden="1"/>
    </xf>
    <xf numFmtId="9" fontId="8" fillId="0" borderId="0" xfId="4" applyFont="1" applyBorder="1" applyAlignment="1" applyProtection="1">
      <alignment horizontal="left" vertical="center" wrapText="1"/>
      <protection hidden="1"/>
    </xf>
    <xf numFmtId="0" fontId="11" fillId="0" borderId="9" xfId="0" applyFont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vertical="center" wrapText="1"/>
      <protection hidden="1"/>
    </xf>
    <xf numFmtId="175" fontId="21" fillId="7" borderId="9" xfId="0" applyNumberFormat="1" applyFont="1" applyFill="1" applyBorder="1" applyAlignment="1" applyProtection="1">
      <alignment horizontal="center" vertical="center"/>
      <protection hidden="1"/>
    </xf>
    <xf numFmtId="175" fontId="21" fillId="7" borderId="4" xfId="0" applyNumberFormat="1" applyFont="1" applyFill="1" applyBorder="1" applyAlignment="1" applyProtection="1">
      <alignment horizontal="center" vertical="center"/>
      <protection hidden="1"/>
    </xf>
    <xf numFmtId="175" fontId="21" fillId="7" borderId="14" xfId="0" applyNumberFormat="1" applyFont="1" applyFill="1" applyBorder="1" applyAlignment="1" applyProtection="1">
      <alignment horizontal="center" vertical="center"/>
      <protection hidden="1"/>
    </xf>
    <xf numFmtId="175" fontId="21" fillId="7" borderId="11" xfId="0" applyNumberFormat="1" applyFont="1" applyFill="1" applyBorder="1" applyAlignment="1" applyProtection="1">
      <alignment horizontal="center" vertical="center"/>
      <protection hidden="1"/>
    </xf>
    <xf numFmtId="175" fontId="21" fillId="7" borderId="16" xfId="0" applyNumberFormat="1" applyFont="1" applyFill="1" applyBorder="1" applyAlignment="1" applyProtection="1">
      <alignment horizontal="center" vertical="center"/>
      <protection hidden="1"/>
    </xf>
    <xf numFmtId="175" fontId="21" fillId="7" borderId="3" xfId="0" applyNumberFormat="1" applyFont="1" applyFill="1" applyBorder="1" applyAlignment="1" applyProtection="1">
      <alignment horizontal="center" vertical="center"/>
      <protection hidden="1"/>
    </xf>
    <xf numFmtId="0" fontId="12" fillId="2" borderId="14" xfId="0" applyFont="1" applyFill="1" applyBorder="1" applyAlignment="1" applyProtection="1">
      <alignment horizontal="center" vertical="center" wrapText="1"/>
      <protection hidden="1"/>
    </xf>
    <xf numFmtId="0" fontId="12" fillId="2" borderId="11" xfId="0" applyFont="1" applyFill="1" applyBorder="1" applyAlignment="1" applyProtection="1">
      <alignment horizontal="center" vertical="center" wrapText="1"/>
      <protection hidden="1"/>
    </xf>
    <xf numFmtId="172" fontId="12" fillId="2" borderId="6" xfId="0" applyNumberFormat="1" applyFont="1" applyFill="1" applyBorder="1" applyAlignment="1" applyProtection="1">
      <alignment horizontal="center" vertical="center" wrapText="1"/>
      <protection hidden="1"/>
    </xf>
    <xf numFmtId="191" fontId="8" fillId="0" borderId="0" xfId="2" applyNumberFormat="1" applyFont="1" applyAlignment="1" applyProtection="1">
      <alignment horizontal="center" vertical="center"/>
      <protection hidden="1"/>
    </xf>
    <xf numFmtId="192" fontId="0" fillId="5" borderId="1" xfId="2" applyNumberFormat="1" applyFont="1" applyFill="1" applyBorder="1" applyAlignment="1" applyProtection="1">
      <alignment horizontal="center" vertical="center"/>
      <protection locked="0" hidden="1"/>
    </xf>
    <xf numFmtId="9" fontId="0" fillId="0" borderId="1" xfId="4" applyFon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right" vertical="center"/>
      <protection hidden="1"/>
    </xf>
    <xf numFmtId="0" fontId="25" fillId="0" borderId="0" xfId="0" applyFont="1" applyBorder="1" applyAlignment="1" applyProtection="1">
      <alignment horizontal="center" vertical="center"/>
      <protection hidden="1"/>
    </xf>
    <xf numFmtId="0" fontId="9" fillId="0" borderId="0" xfId="1" applyAlignment="1" applyProtection="1">
      <alignment horizontal="right" vertical="top"/>
      <protection hidden="1"/>
    </xf>
    <xf numFmtId="9" fontId="26" fillId="0" borderId="0" xfId="4" applyFont="1" applyAlignment="1" applyProtection="1">
      <alignment horizontal="left" vertical="center"/>
      <protection hidden="1"/>
    </xf>
  </cellXfs>
  <cellStyles count="5">
    <cellStyle name="Hipervínculo" xfId="1" builtinId="8"/>
    <cellStyle name="Millares" xfId="2" builtinId="3"/>
    <cellStyle name="Moneda" xfId="3" builtinId="4"/>
    <cellStyle name="Normal" xfId="0" builtinId="0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ROI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Ahorros</c:v>
          </c:tx>
          <c:spPr>
            <a:ln w="44450" cmpd="sng"/>
          </c:spPr>
          <c:marker>
            <c:spPr>
              <a:ln w="19050"/>
            </c:spPr>
          </c:marker>
          <c:cat>
            <c:strRef>
              <c:f>CALCULADORA!$E$48:$I$48</c:f>
              <c:strCache>
                <c:ptCount val="5"/>
                <c:pt idx="0">
                  <c:v>Inicio</c:v>
                </c:pt>
                <c:pt idx="1">
                  <c:v>12 meses</c:v>
                </c:pt>
                <c:pt idx="2">
                  <c:v>24 meses</c:v>
                </c:pt>
                <c:pt idx="3">
                  <c:v>36 meses</c:v>
                </c:pt>
                <c:pt idx="4">
                  <c:v>48 meses</c:v>
                </c:pt>
              </c:strCache>
            </c:strRef>
          </c:cat>
          <c:val>
            <c:numRef>
              <c:f>CALCULADORA!$E$54:$I$54</c:f>
              <c:numCache>
                <c:formatCode>"$"\ #,##0</c:formatCode>
                <c:ptCount val="5"/>
                <c:pt idx="0">
                  <c:v>0</c:v>
                </c:pt>
                <c:pt idx="1">
                  <c:v>42458.36292900001</c:v>
                </c:pt>
                <c:pt idx="2">
                  <c:v>89162.562150900019</c:v>
                </c:pt>
                <c:pt idx="3">
                  <c:v>140537.18129499003</c:v>
                </c:pt>
                <c:pt idx="4">
                  <c:v>197049.26235348906</c:v>
                </c:pt>
              </c:numCache>
            </c:numRef>
          </c:val>
          <c:smooth val="0"/>
        </c:ser>
        <c:ser>
          <c:idx val="1"/>
          <c:order val="1"/>
          <c:tx>
            <c:v>Inversión</c:v>
          </c:tx>
          <c:spPr>
            <a:ln w="44450"/>
          </c:spPr>
          <c:cat>
            <c:strRef>
              <c:f>CALCULADORA!$E$48:$I$48</c:f>
              <c:strCache>
                <c:ptCount val="5"/>
                <c:pt idx="0">
                  <c:v>Inicio</c:v>
                </c:pt>
                <c:pt idx="1">
                  <c:v>12 meses</c:v>
                </c:pt>
                <c:pt idx="2">
                  <c:v>24 meses</c:v>
                </c:pt>
                <c:pt idx="3">
                  <c:v>36 meses</c:v>
                </c:pt>
                <c:pt idx="4">
                  <c:v>48 meses</c:v>
                </c:pt>
              </c:strCache>
            </c:strRef>
          </c:cat>
          <c:val>
            <c:numRef>
              <c:f>CALCULADORA!$E$55:$I$55</c:f>
              <c:numCache>
                <c:formatCode>"$"\ #,##0</c:formatCode>
                <c:ptCount val="5"/>
                <c:pt idx="0">
                  <c:v>42000</c:v>
                </c:pt>
                <c:pt idx="1">
                  <c:v>50000</c:v>
                </c:pt>
                <c:pt idx="2">
                  <c:v>60000</c:v>
                </c:pt>
                <c:pt idx="3">
                  <c:v>70000</c:v>
                </c:pt>
                <c:pt idx="4">
                  <c:v>80000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897088"/>
        <c:axId val="179899008"/>
      </c:lineChart>
      <c:catAx>
        <c:axId val="179897088"/>
        <c:scaling>
          <c:orientation val="minMax"/>
        </c:scaling>
        <c:delete val="0"/>
        <c:axPos val="b"/>
        <c:numFmt formatCode="\$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79899008"/>
        <c:crosses val="autoZero"/>
        <c:auto val="0"/>
        <c:lblAlgn val="ctr"/>
        <c:lblOffset val="100"/>
        <c:noMultiLvlLbl val="0"/>
      </c:catAx>
      <c:valAx>
        <c:axId val="179899008"/>
        <c:scaling>
          <c:orientation val="minMax"/>
        </c:scaling>
        <c:delete val="0"/>
        <c:axPos val="l"/>
        <c:majorGridlines/>
        <c:numFmt formatCode="&quot;$&quot;\ 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7989708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ALCULADORA!A1"/><Relationship Id="rId2" Type="http://schemas.openxmlformats.org/officeDocument/2006/relationships/hyperlink" Target="#CALCULADORA!A50"/><Relationship Id="rId1" Type="http://schemas.openxmlformats.org/officeDocument/2006/relationships/image" Target="../media/image1.jpeg"/><Relationship Id="rId5" Type="http://schemas.openxmlformats.org/officeDocument/2006/relationships/image" Target="../media/image2.gif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21527</xdr:colOff>
      <xdr:row>0</xdr:row>
      <xdr:rowOff>1435</xdr:rowOff>
    </xdr:from>
    <xdr:to>
      <xdr:col>1</xdr:col>
      <xdr:colOff>826716</xdr:colOff>
      <xdr:row>1</xdr:row>
      <xdr:rowOff>591985</xdr:rowOff>
    </xdr:to>
    <xdr:pic>
      <xdr:nvPicPr>
        <xdr:cNvPr id="1507" name="Imagen 1" descr="document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7" y="1435"/>
          <a:ext cx="1209675" cy="786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8</xdr:col>
      <xdr:colOff>69153</xdr:colOff>
      <xdr:row>4</xdr:row>
      <xdr:rowOff>240865</xdr:rowOff>
    </xdr:from>
    <xdr:to>
      <xdr:col>8</xdr:col>
      <xdr:colOff>835328</xdr:colOff>
      <xdr:row>4</xdr:row>
      <xdr:rowOff>621865</xdr:rowOff>
    </xdr:to>
    <xdr:sp macro="" textlink="">
      <xdr:nvSpPr>
        <xdr:cNvPr id="5" name="4 Rectángulo redondeado">
          <a:hlinkClick xmlns:r="http://schemas.openxmlformats.org/officeDocument/2006/relationships" r:id="rId2"/>
        </xdr:cNvPr>
        <xdr:cNvSpPr/>
      </xdr:nvSpPr>
      <xdr:spPr>
        <a:xfrm>
          <a:off x="11107715" y="1780523"/>
          <a:ext cx="766175" cy="381000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800">
              <a:solidFill>
                <a:sysClr val="windowText" lastClr="000000"/>
              </a:solidFill>
            </a:rPr>
            <a:t>Ver ahorro</a:t>
          </a:r>
          <a:r>
            <a:rPr lang="es-ES" sz="800" baseline="0">
              <a:solidFill>
                <a:sysClr val="windowText" lastClr="000000"/>
              </a:solidFill>
            </a:rPr>
            <a:t> proyectado</a:t>
          </a:r>
          <a:endParaRPr lang="es-ES" sz="8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7</xdr:col>
      <xdr:colOff>217249</xdr:colOff>
      <xdr:row>23</xdr:row>
      <xdr:rowOff>48669</xdr:rowOff>
    </xdr:from>
    <xdr:to>
      <xdr:col>7</xdr:col>
      <xdr:colOff>984990</xdr:colOff>
      <xdr:row>23</xdr:row>
      <xdr:rowOff>353469</xdr:rowOff>
    </xdr:to>
    <xdr:sp macro="" textlink="">
      <xdr:nvSpPr>
        <xdr:cNvPr id="6" name="5 Rectángulo redondeado">
          <a:hlinkClick xmlns:r="http://schemas.openxmlformats.org/officeDocument/2006/relationships" r:id="rId2"/>
        </xdr:cNvPr>
        <xdr:cNvSpPr/>
      </xdr:nvSpPr>
      <xdr:spPr>
        <a:xfrm>
          <a:off x="10094544" y="6533498"/>
          <a:ext cx="767741" cy="304800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800">
              <a:solidFill>
                <a:sysClr val="windowText" lastClr="000000"/>
              </a:solidFill>
            </a:rPr>
            <a:t>Ver ahorro</a:t>
          </a:r>
          <a:r>
            <a:rPr lang="es-ES" sz="800" baseline="0">
              <a:solidFill>
                <a:sysClr val="windowText" lastClr="000000"/>
              </a:solidFill>
            </a:rPr>
            <a:t> proyectado</a:t>
          </a:r>
          <a:endParaRPr lang="es-ES" sz="8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6</xdr:col>
      <xdr:colOff>194307</xdr:colOff>
      <xdr:row>30</xdr:row>
      <xdr:rowOff>119258</xdr:rowOff>
    </xdr:from>
    <xdr:to>
      <xdr:col>6</xdr:col>
      <xdr:colOff>952523</xdr:colOff>
      <xdr:row>30</xdr:row>
      <xdr:rowOff>501563</xdr:rowOff>
    </xdr:to>
    <xdr:sp macro="" textlink="">
      <xdr:nvSpPr>
        <xdr:cNvPr id="7" name="6 Rectángulo redondeado">
          <a:hlinkClick xmlns:r="http://schemas.openxmlformats.org/officeDocument/2006/relationships" r:id="rId2"/>
        </xdr:cNvPr>
        <xdr:cNvSpPr/>
      </xdr:nvSpPr>
      <xdr:spPr>
        <a:xfrm>
          <a:off x="8845095" y="8352511"/>
          <a:ext cx="758216" cy="382305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800">
              <a:solidFill>
                <a:sysClr val="windowText" lastClr="000000"/>
              </a:solidFill>
            </a:rPr>
            <a:t>Ver ahorro</a:t>
          </a:r>
          <a:r>
            <a:rPr lang="es-ES" sz="800" baseline="0">
              <a:solidFill>
                <a:sysClr val="windowText" lastClr="000000"/>
              </a:solidFill>
            </a:rPr>
            <a:t> proyectado</a:t>
          </a:r>
          <a:endParaRPr lang="es-ES" sz="8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5</xdr:col>
      <xdr:colOff>159054</xdr:colOff>
      <xdr:row>37</xdr:row>
      <xdr:rowOff>16962</xdr:rowOff>
    </xdr:from>
    <xdr:to>
      <xdr:col>5</xdr:col>
      <xdr:colOff>935668</xdr:colOff>
      <xdr:row>37</xdr:row>
      <xdr:rowOff>322022</xdr:rowOff>
    </xdr:to>
    <xdr:sp macro="" textlink="">
      <xdr:nvSpPr>
        <xdr:cNvPr id="8" name="7 Rectángulo redondeado">
          <a:hlinkClick xmlns:r="http://schemas.openxmlformats.org/officeDocument/2006/relationships" r:id="rId2"/>
        </xdr:cNvPr>
        <xdr:cNvSpPr/>
      </xdr:nvSpPr>
      <xdr:spPr>
        <a:xfrm>
          <a:off x="7739910" y="10677133"/>
          <a:ext cx="776614" cy="305060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800">
              <a:solidFill>
                <a:sysClr val="windowText" lastClr="000000"/>
              </a:solidFill>
            </a:rPr>
            <a:t>Ver ahorro</a:t>
          </a:r>
          <a:r>
            <a:rPr lang="es-ES" sz="800" baseline="0">
              <a:solidFill>
                <a:sysClr val="windowText" lastClr="000000"/>
              </a:solidFill>
            </a:rPr>
            <a:t> proyectado</a:t>
          </a:r>
          <a:endParaRPr lang="es-ES" sz="800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5</xdr:col>
      <xdr:colOff>180584</xdr:colOff>
      <xdr:row>40</xdr:row>
      <xdr:rowOff>10959</xdr:rowOff>
    </xdr:from>
    <xdr:to>
      <xdr:col>5</xdr:col>
      <xdr:colOff>675884</xdr:colOff>
      <xdr:row>40</xdr:row>
      <xdr:rowOff>354773</xdr:rowOff>
    </xdr:to>
    <xdr:sp macro="" textlink="">
      <xdr:nvSpPr>
        <xdr:cNvPr id="9" name="8 Rectángulo redondeado">
          <a:hlinkClick xmlns:r="http://schemas.openxmlformats.org/officeDocument/2006/relationships" r:id="rId3"/>
        </xdr:cNvPr>
        <xdr:cNvSpPr/>
      </xdr:nvSpPr>
      <xdr:spPr>
        <a:xfrm>
          <a:off x="7761440" y="11754110"/>
          <a:ext cx="495300" cy="343814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800">
              <a:solidFill>
                <a:sysClr val="windowText" lastClr="000000"/>
              </a:solidFill>
            </a:rPr>
            <a:t>Inicio</a:t>
          </a:r>
        </a:p>
      </xdr:txBody>
    </xdr:sp>
    <xdr:clientData/>
  </xdr:twoCellAnchor>
  <xdr:twoCellAnchor editAs="absolute">
    <xdr:from>
      <xdr:col>7</xdr:col>
      <xdr:colOff>359862</xdr:colOff>
      <xdr:row>74</xdr:row>
      <xdr:rowOff>69152</xdr:rowOff>
    </xdr:from>
    <xdr:to>
      <xdr:col>7</xdr:col>
      <xdr:colOff>851378</xdr:colOff>
      <xdr:row>76</xdr:row>
      <xdr:rowOff>4956</xdr:rowOff>
    </xdr:to>
    <xdr:sp macro="" textlink="">
      <xdr:nvSpPr>
        <xdr:cNvPr id="13" name="12 Rectángulo redondeado">
          <a:hlinkClick xmlns:r="http://schemas.openxmlformats.org/officeDocument/2006/relationships" r:id="rId3"/>
        </xdr:cNvPr>
        <xdr:cNvSpPr/>
      </xdr:nvSpPr>
      <xdr:spPr>
        <a:xfrm>
          <a:off x="10237157" y="20045556"/>
          <a:ext cx="491516" cy="327242"/>
        </a:xfrm>
        <a:prstGeom prst="roundRect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accent3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800">
              <a:solidFill>
                <a:sysClr val="windowText" lastClr="000000"/>
              </a:solidFill>
            </a:rPr>
            <a:t>Inicio</a:t>
          </a:r>
        </a:p>
      </xdr:txBody>
    </xdr:sp>
    <xdr:clientData/>
  </xdr:twoCellAnchor>
  <xdr:twoCellAnchor>
    <xdr:from>
      <xdr:col>0</xdr:col>
      <xdr:colOff>285750</xdr:colOff>
      <xdr:row>56</xdr:row>
      <xdr:rowOff>171450</xdr:rowOff>
    </xdr:from>
    <xdr:to>
      <xdr:col>7</xdr:col>
      <xdr:colOff>76200</xdr:colOff>
      <xdr:row>77</xdr:row>
      <xdr:rowOff>76200</xdr:rowOff>
    </xdr:to>
    <xdr:graphicFrame macro="">
      <xdr:nvGraphicFramePr>
        <xdr:cNvPr id="1514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0</xdr:colOff>
      <xdr:row>3</xdr:row>
      <xdr:rowOff>274007</xdr:rowOff>
    </xdr:from>
    <xdr:to>
      <xdr:col>10</xdr:col>
      <xdr:colOff>728858</xdr:colOff>
      <xdr:row>4</xdr:row>
      <xdr:rowOff>750889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21541" y="1526610"/>
          <a:ext cx="1733550" cy="763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dapting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5"/>
  <sheetViews>
    <sheetView showGridLines="0" tabSelected="1" zoomScale="73" zoomScaleNormal="73" zoomScaleSheetLayoutView="110" workbookViewId="0">
      <selection activeCell="L54" sqref="L54"/>
    </sheetView>
  </sheetViews>
  <sheetFormatPr baseColWidth="10" defaultRowHeight="15" x14ac:dyDescent="0.25"/>
  <cols>
    <col min="1" max="1" width="6" style="24" customWidth="1"/>
    <col min="2" max="2" width="66.5703125" style="24" customWidth="1"/>
    <col min="3" max="3" width="10.140625" style="23" bestFit="1" customWidth="1"/>
    <col min="4" max="4" width="14.85546875" style="23" customWidth="1"/>
    <col min="5" max="5" width="16.140625" style="24" bestFit="1" customWidth="1"/>
    <col min="6" max="6" width="16.140625" style="23" bestFit="1" customWidth="1"/>
    <col min="7" max="7" width="18.42578125" style="24" customWidth="1"/>
    <col min="8" max="8" width="17.42578125" style="26" bestFit="1" customWidth="1"/>
    <col min="9" max="9" width="16.28515625" style="27" bestFit="1" customWidth="1"/>
    <col min="10" max="10" width="15" style="28" bestFit="1" customWidth="1"/>
    <col min="11" max="11" width="15.42578125" style="24" bestFit="1" customWidth="1"/>
    <col min="12" max="12" width="16" style="24" bestFit="1" customWidth="1"/>
    <col min="13" max="13" width="10.5703125" style="24" bestFit="1" customWidth="1"/>
    <col min="14" max="14" width="23.42578125" style="24" bestFit="1" customWidth="1"/>
    <col min="15" max="15" width="25.42578125" style="24" bestFit="1" customWidth="1"/>
    <col min="16" max="16" width="23.28515625" style="24" bestFit="1" customWidth="1"/>
    <col min="17" max="17" width="16" style="24" bestFit="1" customWidth="1"/>
    <col min="18" max="16384" width="11.42578125" style="24"/>
  </cols>
  <sheetData>
    <row r="1" spans="1:18" x14ac:dyDescent="0.25">
      <c r="B1" s="125" t="s">
        <v>127</v>
      </c>
    </row>
    <row r="2" spans="1:18" ht="54.75" customHeight="1" x14ac:dyDescent="0.25">
      <c r="A2" s="31"/>
      <c r="B2" s="127" t="s">
        <v>129</v>
      </c>
    </row>
    <row r="3" spans="1:18" ht="28.5" customHeight="1" x14ac:dyDescent="0.25">
      <c r="A3" s="126" t="s">
        <v>128</v>
      </c>
      <c r="B3" s="126"/>
      <c r="C3" s="126"/>
      <c r="D3" s="126"/>
      <c r="E3" s="126"/>
      <c r="F3" s="126"/>
      <c r="G3" s="126"/>
      <c r="H3" s="126"/>
      <c r="I3" s="122"/>
    </row>
    <row r="4" spans="1:18" ht="22.5" customHeight="1" x14ac:dyDescent="0.25">
      <c r="A4" s="20" t="s">
        <v>79</v>
      </c>
      <c r="B4" s="21" t="s">
        <v>119</v>
      </c>
      <c r="C4" s="22"/>
      <c r="F4" s="25"/>
      <c r="N4" s="27"/>
      <c r="O4" s="29" t="s">
        <v>24</v>
      </c>
      <c r="P4" s="30">
        <v>24</v>
      </c>
    </row>
    <row r="5" spans="1:18" s="33" customFormat="1" ht="65.25" customHeight="1" x14ac:dyDescent="0.25">
      <c r="A5" s="32" t="s">
        <v>65</v>
      </c>
      <c r="B5" s="32"/>
      <c r="C5" s="3" t="s">
        <v>20</v>
      </c>
      <c r="D5" s="3" t="s">
        <v>19</v>
      </c>
      <c r="E5" s="119" t="s">
        <v>66</v>
      </c>
      <c r="F5" s="120"/>
      <c r="G5" s="119" t="s">
        <v>120</v>
      </c>
      <c r="H5" s="120"/>
      <c r="K5" s="34"/>
      <c r="N5" s="4" t="s">
        <v>67</v>
      </c>
      <c r="O5" s="5" t="s">
        <v>68</v>
      </c>
      <c r="P5" s="5" t="s">
        <v>69</v>
      </c>
    </row>
    <row r="6" spans="1:18" x14ac:dyDescent="0.25">
      <c r="A6" s="35" t="s">
        <v>42</v>
      </c>
      <c r="B6" s="6" t="s">
        <v>21</v>
      </c>
      <c r="C6" s="36" t="s">
        <v>13</v>
      </c>
      <c r="D6" s="37">
        <v>100</v>
      </c>
      <c r="E6" s="38" t="s">
        <v>17</v>
      </c>
      <c r="F6" s="39">
        <v>2</v>
      </c>
      <c r="G6" s="40"/>
      <c r="H6" s="40"/>
      <c r="K6" s="31"/>
      <c r="N6" s="41">
        <v>0.75</v>
      </c>
      <c r="O6" s="42">
        <f t="shared" ref="O6:O13" si="0">D6*F6*N6*dias_mes/60</f>
        <v>60</v>
      </c>
      <c r="P6" s="43">
        <f>D6*H6*N6*dias_mes</f>
        <v>0</v>
      </c>
    </row>
    <row r="7" spans="1:18" ht="15.75" x14ac:dyDescent="0.25">
      <c r="A7" s="44" t="s">
        <v>43</v>
      </c>
      <c r="B7" s="7" t="s">
        <v>11</v>
      </c>
      <c r="C7" s="36" t="s">
        <v>13</v>
      </c>
      <c r="D7" s="39">
        <v>100</v>
      </c>
      <c r="E7" s="45" t="s">
        <v>17</v>
      </c>
      <c r="F7" s="39">
        <v>1</v>
      </c>
      <c r="G7" s="40"/>
      <c r="H7" s="40"/>
      <c r="J7" s="128" t="s">
        <v>97</v>
      </c>
      <c r="K7" s="46"/>
      <c r="L7" s="47"/>
      <c r="N7" s="41">
        <v>1</v>
      </c>
      <c r="O7" s="42">
        <f t="shared" si="0"/>
        <v>40</v>
      </c>
      <c r="P7" s="43">
        <f t="shared" ref="P6:P13" si="1">D7*H7*N7*dias_mes</f>
        <v>0</v>
      </c>
      <c r="R7" s="31"/>
    </row>
    <row r="8" spans="1:18" ht="15" customHeight="1" x14ac:dyDescent="0.25">
      <c r="A8" s="44" t="s">
        <v>44</v>
      </c>
      <c r="B8" s="7" t="s">
        <v>12</v>
      </c>
      <c r="C8" s="36" t="s">
        <v>13</v>
      </c>
      <c r="D8" s="39">
        <v>100</v>
      </c>
      <c r="E8" s="45" t="s">
        <v>18</v>
      </c>
      <c r="F8" s="39">
        <v>3</v>
      </c>
      <c r="G8" s="48" t="s">
        <v>30</v>
      </c>
      <c r="H8" s="123">
        <v>1.4999999999999999E-2</v>
      </c>
      <c r="J8" s="110" t="s">
        <v>100</v>
      </c>
      <c r="K8" s="110"/>
      <c r="L8" s="110"/>
      <c r="N8" s="41">
        <v>0.75</v>
      </c>
      <c r="O8" s="42">
        <f t="shared" si="0"/>
        <v>90</v>
      </c>
      <c r="P8" s="43">
        <f t="shared" si="1"/>
        <v>27</v>
      </c>
      <c r="R8" s="31"/>
    </row>
    <row r="9" spans="1:18" x14ac:dyDescent="0.25">
      <c r="A9" s="44" t="s">
        <v>45</v>
      </c>
      <c r="B9" s="7" t="s">
        <v>123</v>
      </c>
      <c r="C9" s="36" t="s">
        <v>13</v>
      </c>
      <c r="D9" s="39">
        <v>100</v>
      </c>
      <c r="E9" s="45" t="s">
        <v>17</v>
      </c>
      <c r="F9" s="39">
        <v>5</v>
      </c>
      <c r="G9" s="40"/>
      <c r="H9" s="40"/>
      <c r="I9" s="50"/>
      <c r="J9" s="110"/>
      <c r="K9" s="110"/>
      <c r="L9" s="110"/>
      <c r="N9" s="41">
        <v>0.75</v>
      </c>
      <c r="O9" s="42">
        <f t="shared" si="0"/>
        <v>150</v>
      </c>
      <c r="P9" s="43">
        <f t="shared" si="1"/>
        <v>0</v>
      </c>
      <c r="R9" s="31"/>
    </row>
    <row r="10" spans="1:18" x14ac:dyDescent="0.25">
      <c r="A10" s="44" t="s">
        <v>46</v>
      </c>
      <c r="B10" s="7" t="s">
        <v>126</v>
      </c>
      <c r="C10" s="36" t="s">
        <v>13</v>
      </c>
      <c r="D10" s="39">
        <v>200</v>
      </c>
      <c r="E10" s="45" t="s">
        <v>17</v>
      </c>
      <c r="F10" s="39">
        <v>3</v>
      </c>
      <c r="G10" s="48" t="s">
        <v>30</v>
      </c>
      <c r="H10" s="123">
        <v>3.5000000000000003E-2</v>
      </c>
      <c r="I10" s="50"/>
      <c r="J10" s="110"/>
      <c r="K10" s="110"/>
      <c r="L10" s="110"/>
      <c r="N10" s="41">
        <v>0.9</v>
      </c>
      <c r="O10" s="42">
        <f t="shared" ref="O10" si="2">D10*F10*N10*dias_mes/60</f>
        <v>216</v>
      </c>
      <c r="P10" s="43">
        <f t="shared" ref="P10" si="3">D10*H10*N10*dias_mes</f>
        <v>151.20000000000002</v>
      </c>
      <c r="R10" s="31"/>
    </row>
    <row r="11" spans="1:18" x14ac:dyDescent="0.25">
      <c r="A11" s="44" t="s">
        <v>47</v>
      </c>
      <c r="B11" s="7" t="s">
        <v>14</v>
      </c>
      <c r="C11" s="36" t="s">
        <v>13</v>
      </c>
      <c r="D11" s="39">
        <v>300</v>
      </c>
      <c r="E11" s="45" t="s">
        <v>18</v>
      </c>
      <c r="F11" s="39">
        <v>0.25</v>
      </c>
      <c r="G11" s="48" t="s">
        <v>30</v>
      </c>
      <c r="H11" s="123">
        <v>3.5000000000000003E-2</v>
      </c>
      <c r="I11" s="50"/>
      <c r="J11" s="110"/>
      <c r="K11" s="110"/>
      <c r="L11" s="110"/>
      <c r="N11" s="41">
        <v>0.8</v>
      </c>
      <c r="O11" s="42">
        <f t="shared" si="0"/>
        <v>24</v>
      </c>
      <c r="P11" s="43">
        <f t="shared" si="1"/>
        <v>201.60000000000005</v>
      </c>
      <c r="R11" s="31"/>
    </row>
    <row r="12" spans="1:18" ht="30" x14ac:dyDescent="0.25">
      <c r="A12" s="44" t="s">
        <v>48</v>
      </c>
      <c r="B12" s="7" t="s">
        <v>25</v>
      </c>
      <c r="C12" s="36" t="s">
        <v>13</v>
      </c>
      <c r="D12" s="39">
        <v>20</v>
      </c>
      <c r="E12" s="45" t="s">
        <v>26</v>
      </c>
      <c r="F12" s="39">
        <v>1</v>
      </c>
      <c r="G12" s="48" t="s">
        <v>31</v>
      </c>
      <c r="H12" s="123">
        <v>0.15</v>
      </c>
      <c r="I12" s="50"/>
      <c r="J12" s="110"/>
      <c r="K12" s="110"/>
      <c r="L12" s="110"/>
      <c r="N12" s="41">
        <v>0.75</v>
      </c>
      <c r="O12" s="42">
        <f t="shared" si="0"/>
        <v>6</v>
      </c>
      <c r="P12" s="43">
        <f t="shared" si="1"/>
        <v>54</v>
      </c>
      <c r="R12" s="31"/>
    </row>
    <row r="13" spans="1:18" ht="30" x14ac:dyDescent="0.25">
      <c r="A13" s="44" t="s">
        <v>49</v>
      </c>
      <c r="B13" s="7" t="s">
        <v>23</v>
      </c>
      <c r="C13" s="36" t="s">
        <v>13</v>
      </c>
      <c r="D13" s="39">
        <v>20</v>
      </c>
      <c r="E13" s="45" t="s">
        <v>17</v>
      </c>
      <c r="F13" s="39">
        <v>3</v>
      </c>
      <c r="G13" s="48" t="s">
        <v>121</v>
      </c>
      <c r="H13" s="123">
        <v>0.05</v>
      </c>
      <c r="I13" s="50"/>
      <c r="J13" s="110"/>
      <c r="K13" s="110"/>
      <c r="L13" s="110"/>
      <c r="N13" s="41">
        <v>0.75</v>
      </c>
      <c r="O13" s="42">
        <f t="shared" si="0"/>
        <v>18</v>
      </c>
      <c r="P13" s="43">
        <f t="shared" si="1"/>
        <v>18</v>
      </c>
      <c r="R13" s="31"/>
    </row>
    <row r="14" spans="1:18" x14ac:dyDescent="0.25">
      <c r="A14" s="44" t="s">
        <v>50</v>
      </c>
      <c r="B14" s="7" t="s">
        <v>22</v>
      </c>
      <c r="C14" s="36" t="s">
        <v>15</v>
      </c>
      <c r="D14" s="39">
        <v>50</v>
      </c>
      <c r="E14" s="45" t="s">
        <v>17</v>
      </c>
      <c r="F14" s="39">
        <v>15</v>
      </c>
      <c r="G14" s="40"/>
      <c r="H14" s="40"/>
      <c r="I14" s="50"/>
      <c r="J14" s="110"/>
      <c r="K14" s="110"/>
      <c r="L14" s="110"/>
      <c r="N14" s="41">
        <v>0.9</v>
      </c>
      <c r="O14" s="42">
        <f t="shared" ref="O14:O20" si="4">D14*F14*N14/60</f>
        <v>11.25</v>
      </c>
      <c r="P14" s="43">
        <f t="shared" ref="P14:P20" si="5">D14*H14*N14</f>
        <v>0</v>
      </c>
      <c r="R14" s="31"/>
    </row>
    <row r="15" spans="1:18" ht="30" x14ac:dyDescent="0.25">
      <c r="A15" s="44" t="s">
        <v>51</v>
      </c>
      <c r="B15" s="7" t="s">
        <v>64</v>
      </c>
      <c r="C15" s="36" t="s">
        <v>15</v>
      </c>
      <c r="D15" s="39">
        <v>50</v>
      </c>
      <c r="E15" s="45" t="s">
        <v>17</v>
      </c>
      <c r="F15" s="39">
        <v>30</v>
      </c>
      <c r="G15" s="40"/>
      <c r="H15" s="40"/>
      <c r="I15" s="50"/>
      <c r="J15" s="110"/>
      <c r="K15" s="110"/>
      <c r="L15" s="110"/>
      <c r="N15" s="41">
        <v>0.9</v>
      </c>
      <c r="O15" s="42">
        <f t="shared" si="4"/>
        <v>22.5</v>
      </c>
      <c r="P15" s="43">
        <f t="shared" si="5"/>
        <v>0</v>
      </c>
      <c r="R15" s="31"/>
    </row>
    <row r="16" spans="1:18" x14ac:dyDescent="0.25">
      <c r="A16" s="44" t="s">
        <v>52</v>
      </c>
      <c r="B16" s="7" t="s">
        <v>110</v>
      </c>
      <c r="C16" s="36" t="s">
        <v>15</v>
      </c>
      <c r="D16" s="39">
        <v>1</v>
      </c>
      <c r="E16" s="18"/>
      <c r="F16" s="18"/>
      <c r="G16" s="48" t="s">
        <v>32</v>
      </c>
      <c r="H16" s="123">
        <v>75</v>
      </c>
      <c r="J16" s="110"/>
      <c r="K16" s="110"/>
      <c r="L16" s="110"/>
      <c r="N16" s="41">
        <v>0.75</v>
      </c>
      <c r="O16" s="42">
        <f t="shared" si="4"/>
        <v>0</v>
      </c>
      <c r="P16" s="43">
        <f t="shared" si="5"/>
        <v>56.25</v>
      </c>
    </row>
    <row r="17" spans="1:16" x14ac:dyDescent="0.25">
      <c r="A17" s="44" t="s">
        <v>53</v>
      </c>
      <c r="B17" s="7" t="s">
        <v>111</v>
      </c>
      <c r="C17" s="36" t="s">
        <v>15</v>
      </c>
      <c r="D17" s="39">
        <v>1</v>
      </c>
      <c r="E17" s="18"/>
      <c r="F17" s="18"/>
      <c r="G17" s="48" t="s">
        <v>33</v>
      </c>
      <c r="H17" s="123">
        <v>500</v>
      </c>
      <c r="J17" s="110"/>
      <c r="K17" s="110"/>
      <c r="L17" s="110"/>
      <c r="N17" s="41">
        <v>0.75</v>
      </c>
      <c r="O17" s="42">
        <f t="shared" si="4"/>
        <v>0</v>
      </c>
      <c r="P17" s="43">
        <f t="shared" si="5"/>
        <v>375</v>
      </c>
    </row>
    <row r="18" spans="1:16" x14ac:dyDescent="0.25">
      <c r="A18" s="44" t="s">
        <v>54</v>
      </c>
      <c r="B18" s="7" t="s">
        <v>112</v>
      </c>
      <c r="C18" s="36" t="s">
        <v>15</v>
      </c>
      <c r="D18" s="39">
        <v>1</v>
      </c>
      <c r="E18" s="18"/>
      <c r="F18" s="18"/>
      <c r="G18" s="48" t="s">
        <v>34</v>
      </c>
      <c r="H18" s="123">
        <v>500</v>
      </c>
      <c r="J18" s="110"/>
      <c r="K18" s="110"/>
      <c r="L18" s="110"/>
      <c r="N18" s="41">
        <v>0.5</v>
      </c>
      <c r="O18" s="42">
        <f t="shared" si="4"/>
        <v>0</v>
      </c>
      <c r="P18" s="43">
        <f t="shared" si="5"/>
        <v>250</v>
      </c>
    </row>
    <row r="19" spans="1:16" x14ac:dyDescent="0.25">
      <c r="A19" s="44" t="s">
        <v>124</v>
      </c>
      <c r="B19" s="7" t="s">
        <v>16</v>
      </c>
      <c r="C19" s="36" t="s">
        <v>15</v>
      </c>
      <c r="D19" s="39">
        <v>1</v>
      </c>
      <c r="E19" s="18"/>
      <c r="F19" s="18"/>
      <c r="G19" s="48" t="s">
        <v>34</v>
      </c>
      <c r="H19" s="123">
        <v>200</v>
      </c>
      <c r="J19" s="110"/>
      <c r="K19" s="110"/>
      <c r="L19" s="110"/>
      <c r="N19" s="41">
        <v>0.5</v>
      </c>
      <c r="O19" s="42">
        <f>D19*F19*N19/60</f>
        <v>0</v>
      </c>
      <c r="P19" s="43">
        <f t="shared" si="5"/>
        <v>100</v>
      </c>
    </row>
    <row r="20" spans="1:16" x14ac:dyDescent="0.25">
      <c r="A20" s="51" t="s">
        <v>125</v>
      </c>
      <c r="B20" s="8" t="s">
        <v>99</v>
      </c>
      <c r="C20" s="36" t="s">
        <v>15</v>
      </c>
      <c r="D20" s="39">
        <v>1</v>
      </c>
      <c r="E20" s="18"/>
      <c r="F20" s="18"/>
      <c r="G20" s="48" t="s">
        <v>34</v>
      </c>
      <c r="H20" s="123">
        <v>500</v>
      </c>
      <c r="J20" s="110"/>
      <c r="K20" s="110"/>
      <c r="L20" s="110"/>
      <c r="N20" s="41">
        <v>1</v>
      </c>
      <c r="O20" s="42">
        <f t="shared" si="4"/>
        <v>0</v>
      </c>
      <c r="P20" s="43">
        <f t="shared" si="5"/>
        <v>500</v>
      </c>
    </row>
    <row r="21" spans="1:16" ht="15.75" thickBot="1" x14ac:dyDescent="0.3">
      <c r="G21" s="25"/>
      <c r="H21" s="25"/>
      <c r="N21" s="27"/>
      <c r="O21" s="52">
        <f>SUM(O6:O20)</f>
        <v>637.75</v>
      </c>
      <c r="P21" s="53">
        <f>SUM(P6:P20)</f>
        <v>1733.0500000000002</v>
      </c>
    </row>
    <row r="22" spans="1:16" ht="15.75" thickTop="1" x14ac:dyDescent="0.25">
      <c r="G22" s="25"/>
      <c r="N22" s="27"/>
      <c r="O22" s="54"/>
      <c r="P22" s="55"/>
    </row>
    <row r="23" spans="1:16" ht="18.75" x14ac:dyDescent="0.25">
      <c r="A23" s="20" t="s">
        <v>80</v>
      </c>
      <c r="B23" s="20" t="s">
        <v>40</v>
      </c>
      <c r="G23" s="25"/>
      <c r="N23" s="27"/>
      <c r="O23" s="56"/>
      <c r="P23" s="55"/>
    </row>
    <row r="24" spans="1:16" ht="38.25" x14ac:dyDescent="0.25">
      <c r="A24" s="57" t="s">
        <v>72</v>
      </c>
      <c r="B24" s="32"/>
      <c r="C24" s="3" t="s">
        <v>20</v>
      </c>
      <c r="D24" s="9" t="s">
        <v>71</v>
      </c>
      <c r="E24" s="108" t="s">
        <v>70</v>
      </c>
      <c r="F24" s="109"/>
      <c r="G24" s="78" t="s">
        <v>122</v>
      </c>
      <c r="H24" s="28"/>
      <c r="I24" s="9" t="s">
        <v>104</v>
      </c>
      <c r="J24" s="82" t="s">
        <v>107</v>
      </c>
      <c r="K24" s="77" t="s">
        <v>102</v>
      </c>
      <c r="L24" s="79" t="s">
        <v>108</v>
      </c>
      <c r="N24" s="4" t="s">
        <v>68</v>
      </c>
      <c r="O24" s="4" t="s">
        <v>69</v>
      </c>
    </row>
    <row r="25" spans="1:16" x14ac:dyDescent="0.25">
      <c r="A25" s="58" t="s">
        <v>55</v>
      </c>
      <c r="B25" s="10" t="s">
        <v>27</v>
      </c>
      <c r="C25" s="36" t="s">
        <v>15</v>
      </c>
      <c r="D25" s="59">
        <v>0.5</v>
      </c>
      <c r="E25" s="48" t="s">
        <v>35</v>
      </c>
      <c r="F25" s="49">
        <f>L25</f>
        <v>4.78125</v>
      </c>
      <c r="G25" s="59">
        <v>0.33300000000000002</v>
      </c>
      <c r="H25" s="28"/>
      <c r="I25" s="80" t="s">
        <v>106</v>
      </c>
      <c r="J25" s="81">
        <v>600</v>
      </c>
      <c r="K25" s="81">
        <f>+J25*1.53</f>
        <v>918</v>
      </c>
      <c r="L25" s="81">
        <f>K25/(dias_mes*8)</f>
        <v>4.78125</v>
      </c>
      <c r="N25" s="60">
        <f>D25*tiempo_mes*G25</f>
        <v>106.18537500000001</v>
      </c>
      <c r="O25" s="43">
        <f>F25*N25</f>
        <v>507.69882421875002</v>
      </c>
    </row>
    <row r="26" spans="1:16" x14ac:dyDescent="0.25">
      <c r="A26" s="61" t="s">
        <v>56</v>
      </c>
      <c r="B26" s="11" t="s">
        <v>29</v>
      </c>
      <c r="C26" s="36" t="s">
        <v>15</v>
      </c>
      <c r="D26" s="59">
        <v>0.35</v>
      </c>
      <c r="E26" s="48" t="s">
        <v>35</v>
      </c>
      <c r="F26" s="49">
        <f>L26</f>
        <v>11.953125</v>
      </c>
      <c r="G26" s="59">
        <v>0.2</v>
      </c>
      <c r="H26" s="28"/>
      <c r="I26" s="80" t="s">
        <v>105</v>
      </c>
      <c r="J26" s="81">
        <v>1500</v>
      </c>
      <c r="K26" s="81">
        <f>+J26*1.53</f>
        <v>2295</v>
      </c>
      <c r="L26" s="81">
        <f>K26/(dias_mes*8)</f>
        <v>11.953125</v>
      </c>
      <c r="N26" s="60">
        <f>D26*tiempo_mes*G26</f>
        <v>44.642499999999998</v>
      </c>
      <c r="O26" s="43">
        <f>F26*N26</f>
        <v>533.61738281249995</v>
      </c>
    </row>
    <row r="27" spans="1:16" x14ac:dyDescent="0.25">
      <c r="A27" s="62" t="s">
        <v>57</v>
      </c>
      <c r="B27" s="12" t="s">
        <v>28</v>
      </c>
      <c r="C27" s="36" t="s">
        <v>15</v>
      </c>
      <c r="D27" s="59">
        <v>0.35</v>
      </c>
      <c r="E27" s="48" t="s">
        <v>35</v>
      </c>
      <c r="F27" s="49">
        <f>L27</f>
        <v>39.84375</v>
      </c>
      <c r="G27" s="59">
        <v>0.05</v>
      </c>
      <c r="H27" s="28"/>
      <c r="I27" s="80" t="s">
        <v>103</v>
      </c>
      <c r="J27" s="81">
        <v>5000</v>
      </c>
      <c r="K27" s="81">
        <f>+J27*1.53</f>
        <v>7650</v>
      </c>
      <c r="L27" s="81">
        <f>K27/(dias_mes*8)</f>
        <v>39.84375</v>
      </c>
      <c r="N27" s="60">
        <f>D27*tiempo_mes*G27</f>
        <v>11.160625</v>
      </c>
      <c r="O27" s="43">
        <f>F27*N27</f>
        <v>444.68115234375</v>
      </c>
    </row>
    <row r="28" spans="1:16" ht="15.75" thickBot="1" x14ac:dyDescent="0.3">
      <c r="G28" s="23"/>
      <c r="N28" s="52">
        <f>SUM(N25:N27)</f>
        <v>161.98850000000002</v>
      </c>
      <c r="O28" s="53">
        <f>SUM(O25:O27)</f>
        <v>1485.9973593750001</v>
      </c>
    </row>
    <row r="29" spans="1:16" ht="15.75" thickTop="1" x14ac:dyDescent="0.25">
      <c r="D29" s="63"/>
      <c r="G29" s="25"/>
      <c r="N29" s="27"/>
      <c r="O29" s="26"/>
      <c r="P29" s="27"/>
    </row>
    <row r="30" spans="1:16" ht="22.5" customHeight="1" x14ac:dyDescent="0.25">
      <c r="A30" s="20" t="s">
        <v>81</v>
      </c>
      <c r="B30" s="20" t="s">
        <v>41</v>
      </c>
      <c r="C30" s="64"/>
      <c r="D30" s="65"/>
      <c r="E30" s="31"/>
      <c r="G30" s="25"/>
      <c r="N30" s="27"/>
      <c r="O30" s="26"/>
      <c r="P30" s="27"/>
    </row>
    <row r="31" spans="1:16" ht="51.75" customHeight="1" x14ac:dyDescent="0.25">
      <c r="A31" s="57" t="s">
        <v>72</v>
      </c>
      <c r="B31" s="66"/>
      <c r="C31" s="3" t="s">
        <v>20</v>
      </c>
      <c r="D31" s="9" t="s">
        <v>37</v>
      </c>
      <c r="E31" s="108" t="s">
        <v>73</v>
      </c>
      <c r="F31" s="109"/>
      <c r="G31" s="28"/>
      <c r="N31" s="4" t="s">
        <v>83</v>
      </c>
      <c r="O31" s="13" t="s">
        <v>74</v>
      </c>
      <c r="P31" s="14" t="s">
        <v>75</v>
      </c>
    </row>
    <row r="32" spans="1:16" ht="30" x14ac:dyDescent="0.25">
      <c r="A32" s="58" t="s">
        <v>58</v>
      </c>
      <c r="B32" s="15" t="s">
        <v>84</v>
      </c>
      <c r="C32" s="36" t="s">
        <v>15</v>
      </c>
      <c r="D32" s="67">
        <v>0.33300000000000002</v>
      </c>
      <c r="E32" s="48" t="s">
        <v>36</v>
      </c>
      <c r="F32" s="49">
        <f>L25</f>
        <v>4.78125</v>
      </c>
      <c r="G32" s="28"/>
      <c r="N32" s="68">
        <f>D25*tiempo_mes-N25</f>
        <v>212.68962499999998</v>
      </c>
      <c r="O32" s="60">
        <f>N32*D32</f>
        <v>70.825645124999994</v>
      </c>
      <c r="P32" s="43">
        <f>N32*F32*D32</f>
        <v>338.63511575390623</v>
      </c>
    </row>
    <row r="33" spans="1:16" ht="30" x14ac:dyDescent="0.25">
      <c r="A33" s="61" t="s">
        <v>59</v>
      </c>
      <c r="B33" s="16" t="s">
        <v>90</v>
      </c>
      <c r="C33" s="36" t="s">
        <v>15</v>
      </c>
      <c r="D33" s="67">
        <v>0.5</v>
      </c>
      <c r="E33" s="48" t="s">
        <v>36</v>
      </c>
      <c r="F33" s="49">
        <f>L26</f>
        <v>11.953125</v>
      </c>
      <c r="G33" s="28"/>
      <c r="N33" s="68">
        <f>D26*tiempo_mes-N26</f>
        <v>178.57</v>
      </c>
      <c r="O33" s="60">
        <f>N33*D33</f>
        <v>89.284999999999997</v>
      </c>
      <c r="P33" s="43">
        <f>N33*F33*D33</f>
        <v>1067.2347656249999</v>
      </c>
    </row>
    <row r="34" spans="1:16" ht="30" x14ac:dyDescent="0.25">
      <c r="A34" s="62" t="s">
        <v>60</v>
      </c>
      <c r="B34" s="17" t="s">
        <v>91</v>
      </c>
      <c r="C34" s="36" t="s">
        <v>15</v>
      </c>
      <c r="D34" s="124">
        <v>0.75</v>
      </c>
      <c r="E34" s="48" t="s">
        <v>36</v>
      </c>
      <c r="F34" s="49">
        <f>L27</f>
        <v>39.84375</v>
      </c>
      <c r="G34" s="28"/>
      <c r="N34" s="68">
        <f>D27*tiempo_mes-N27</f>
        <v>212.05187499999997</v>
      </c>
      <c r="O34" s="60">
        <f>N34*D34</f>
        <v>159.03890624999997</v>
      </c>
      <c r="P34" s="43">
        <f>N34*F34*D34</f>
        <v>6336.7064208984357</v>
      </c>
    </row>
    <row r="35" spans="1:16" ht="15.75" thickBot="1" x14ac:dyDescent="0.3">
      <c r="D35" s="65"/>
      <c r="E35" s="31"/>
      <c r="F35" s="64"/>
      <c r="G35" s="25"/>
      <c r="O35" s="52">
        <f>SUM(O32:O34)</f>
        <v>319.14955137499999</v>
      </c>
      <c r="P35" s="53">
        <f>SUM(P32:P34)</f>
        <v>7742.5763022773417</v>
      </c>
    </row>
    <row r="36" spans="1:16" ht="15.75" thickTop="1" x14ac:dyDescent="0.25">
      <c r="D36" s="65"/>
      <c r="E36" s="31"/>
      <c r="F36" s="64"/>
      <c r="G36" s="25"/>
      <c r="N36" s="27"/>
      <c r="O36" s="26"/>
      <c r="P36" s="27"/>
    </row>
    <row r="37" spans="1:16" ht="19.5" thickBot="1" x14ac:dyDescent="0.3">
      <c r="A37" s="69" t="s">
        <v>82</v>
      </c>
      <c r="B37" s="69" t="s">
        <v>88</v>
      </c>
      <c r="D37" s="65"/>
      <c r="E37" s="31"/>
      <c r="F37" s="64"/>
      <c r="G37" s="25"/>
      <c r="N37" s="27"/>
      <c r="O37" s="26"/>
      <c r="P37" s="27"/>
    </row>
    <row r="38" spans="1:16" ht="25.5" x14ac:dyDescent="0.25">
      <c r="A38" s="57" t="s">
        <v>78</v>
      </c>
      <c r="B38" s="66"/>
      <c r="C38" s="3" t="s">
        <v>20</v>
      </c>
      <c r="D38" s="121" t="s">
        <v>76</v>
      </c>
      <c r="E38" s="121"/>
      <c r="F38" s="27"/>
      <c r="G38" s="28"/>
      <c r="H38" s="24"/>
      <c r="N38" s="4" t="s">
        <v>101</v>
      </c>
      <c r="O38" s="18"/>
      <c r="P38" s="70" t="s">
        <v>77</v>
      </c>
    </row>
    <row r="39" spans="1:16" ht="30" x14ac:dyDescent="0.25">
      <c r="A39" s="35" t="s">
        <v>61</v>
      </c>
      <c r="B39" s="15" t="s">
        <v>85</v>
      </c>
      <c r="C39" s="36" t="s">
        <v>15</v>
      </c>
      <c r="D39" s="48" t="s">
        <v>39</v>
      </c>
      <c r="E39" s="49">
        <v>0</v>
      </c>
      <c r="F39" s="27"/>
      <c r="G39" s="28"/>
      <c r="H39" s="24"/>
      <c r="N39" s="41">
        <v>0.75</v>
      </c>
      <c r="O39" s="18"/>
      <c r="P39" s="43">
        <f>E39*N39</f>
        <v>0</v>
      </c>
    </row>
    <row r="40" spans="1:16" ht="30" x14ac:dyDescent="0.25">
      <c r="A40" s="44" t="s">
        <v>62</v>
      </c>
      <c r="B40" s="16" t="s">
        <v>86</v>
      </c>
      <c r="C40" s="36" t="s">
        <v>15</v>
      </c>
      <c r="D40" s="48" t="s">
        <v>39</v>
      </c>
      <c r="E40" s="49">
        <v>0</v>
      </c>
      <c r="F40" s="27"/>
      <c r="G40" s="28"/>
      <c r="H40" s="24"/>
      <c r="N40" s="41">
        <v>0.75</v>
      </c>
      <c r="O40" s="18"/>
      <c r="P40" s="43">
        <f>E40*N40</f>
        <v>0</v>
      </c>
    </row>
    <row r="41" spans="1:16" ht="30" x14ac:dyDescent="0.25">
      <c r="A41" s="51" t="s">
        <v>63</v>
      </c>
      <c r="B41" s="17" t="s">
        <v>38</v>
      </c>
      <c r="C41" s="36" t="s">
        <v>15</v>
      </c>
      <c r="D41" s="48" t="s">
        <v>39</v>
      </c>
      <c r="E41" s="49">
        <v>0</v>
      </c>
      <c r="F41" s="27"/>
      <c r="G41" s="28"/>
      <c r="H41" s="24"/>
      <c r="N41" s="41">
        <v>0.75</v>
      </c>
      <c r="O41" s="18"/>
      <c r="P41" s="43">
        <f>E41*N41</f>
        <v>0</v>
      </c>
    </row>
    <row r="42" spans="1:16" ht="15.75" thickBot="1" x14ac:dyDescent="0.3">
      <c r="N42" s="27"/>
      <c r="O42" s="71"/>
      <c r="P42" s="53">
        <f>SUM(P39:P41)</f>
        <v>0</v>
      </c>
    </row>
    <row r="43" spans="1:16" ht="19.5" thickTop="1" x14ac:dyDescent="0.25">
      <c r="B43" s="72" t="s">
        <v>92</v>
      </c>
      <c r="C43" s="107">
        <v>25000000</v>
      </c>
      <c r="D43" s="104"/>
      <c r="E43" s="111" t="s">
        <v>98</v>
      </c>
      <c r="F43" s="112"/>
      <c r="G43" s="112"/>
      <c r="H43" s="112"/>
      <c r="I43" s="112"/>
      <c r="J43" s="112"/>
    </row>
    <row r="44" spans="1:16" ht="24" customHeight="1" x14ac:dyDescent="0.25">
      <c r="B44" s="72" t="s">
        <v>93</v>
      </c>
      <c r="C44" s="107">
        <v>5000000</v>
      </c>
      <c r="D44" s="104"/>
      <c r="E44" s="111"/>
      <c r="F44" s="112"/>
      <c r="G44" s="112"/>
      <c r="H44" s="112"/>
      <c r="I44" s="112"/>
      <c r="J44" s="112"/>
    </row>
    <row r="45" spans="1:16" ht="24" customHeight="1" x14ac:dyDescent="0.25">
      <c r="B45" s="72" t="s">
        <v>118</v>
      </c>
      <c r="C45" s="103">
        <v>0.1</v>
      </c>
      <c r="D45" s="104"/>
      <c r="E45" s="83"/>
      <c r="F45" s="83"/>
      <c r="G45" s="83"/>
      <c r="H45" s="83"/>
      <c r="I45" s="83"/>
      <c r="J45" s="83"/>
    </row>
    <row r="46" spans="1:16" x14ac:dyDescent="0.25">
      <c r="B46" s="31"/>
      <c r="C46" s="73"/>
      <c r="F46" s="73"/>
    </row>
    <row r="47" spans="1:16" x14ac:dyDescent="0.25">
      <c r="B47" s="31"/>
      <c r="C47" s="73"/>
      <c r="F47" s="73"/>
    </row>
    <row r="48" spans="1:16" ht="21" x14ac:dyDescent="0.25">
      <c r="B48" s="74" t="s">
        <v>87</v>
      </c>
      <c r="C48" s="102" t="s">
        <v>89</v>
      </c>
      <c r="D48" s="102"/>
      <c r="E48" s="86" t="s">
        <v>113</v>
      </c>
      <c r="F48" s="88" t="s">
        <v>114</v>
      </c>
      <c r="G48" s="88" t="s">
        <v>115</v>
      </c>
      <c r="H48" s="88" t="s">
        <v>116</v>
      </c>
      <c r="I48" s="86" t="s">
        <v>117</v>
      </c>
      <c r="J48" s="24"/>
    </row>
    <row r="49" spans="2:12" ht="30" customHeight="1" x14ac:dyDescent="0.25">
      <c r="B49" s="89" t="str">
        <f>CONCATENATE(A4,B4)</f>
        <v>A) Estimación de ahorros directos y tiempos:</v>
      </c>
      <c r="C49" s="117">
        <f>costo_mes</f>
        <v>1733.0500000000002</v>
      </c>
      <c r="D49" s="118"/>
      <c r="E49" s="90">
        <v>0</v>
      </c>
      <c r="F49" s="85">
        <f>C49*12</f>
        <v>20796.600000000002</v>
      </c>
      <c r="G49" s="85">
        <f>F49*(1+$C$45)</f>
        <v>22876.260000000006</v>
      </c>
      <c r="H49" s="85">
        <f>G49*(1+$C$45)</f>
        <v>25163.88600000001</v>
      </c>
      <c r="I49" s="91">
        <f>H49*(1+$C$45)</f>
        <v>27680.274600000012</v>
      </c>
      <c r="J49" s="24"/>
    </row>
    <row r="50" spans="2:12" ht="30" customHeight="1" x14ac:dyDescent="0.25">
      <c r="B50" s="92" t="str">
        <f>CONCATENATE(A23,B23)</f>
        <v>B) Estimación de ahorros factibles en gastos de personal:</v>
      </c>
      <c r="C50" s="115">
        <f>O28</f>
        <v>1485.9973593750001</v>
      </c>
      <c r="D50" s="116"/>
      <c r="E50" s="93">
        <v>0</v>
      </c>
      <c r="F50" s="85">
        <f>C50*12</f>
        <v>17831.968312500001</v>
      </c>
      <c r="G50" s="85">
        <f t="shared" ref="G50:I52" si="6">F50*(1+$C$45)</f>
        <v>19615.165143750004</v>
      </c>
      <c r="H50" s="85">
        <f t="shared" si="6"/>
        <v>21576.681658125006</v>
      </c>
      <c r="I50" s="91">
        <f t="shared" si="6"/>
        <v>23734.349823937508</v>
      </c>
      <c r="J50" s="24"/>
    </row>
    <row r="51" spans="2:12" ht="31.5" x14ac:dyDescent="0.25">
      <c r="B51" s="94" t="str">
        <f>CONCATENATE(A30,B30)</f>
        <v>C) Potencial de reasignación de recursos a tareas productivas o de valor agregado:</v>
      </c>
      <c r="C51" s="113">
        <f>O35</f>
        <v>319.14955137499999</v>
      </c>
      <c r="D51" s="114"/>
      <c r="E51" s="95">
        <v>0</v>
      </c>
      <c r="F51" s="85">
        <f>C51*12</f>
        <v>3829.7946164999998</v>
      </c>
      <c r="G51" s="85">
        <f t="shared" si="6"/>
        <v>4212.7740781500006</v>
      </c>
      <c r="H51" s="85">
        <f t="shared" si="6"/>
        <v>4634.0514859650011</v>
      </c>
      <c r="I51" s="91">
        <f t="shared" si="6"/>
        <v>5097.4566345615012</v>
      </c>
      <c r="J51" s="24"/>
    </row>
    <row r="52" spans="2:12" ht="31.5" x14ac:dyDescent="0.25">
      <c r="B52" s="92" t="str">
        <f>CONCATENATE(A37,B37)</f>
        <v>D) Reducción del riesgo por fatalidad,fallas seguridad,incumplim. legal,multas, etc.</v>
      </c>
      <c r="C52" s="115">
        <f>P42</f>
        <v>0</v>
      </c>
      <c r="D52" s="116"/>
      <c r="E52" s="93">
        <v>0</v>
      </c>
      <c r="F52" s="85">
        <f>C52*12</f>
        <v>0</v>
      </c>
      <c r="G52" s="85">
        <f t="shared" si="6"/>
        <v>0</v>
      </c>
      <c r="H52" s="85">
        <f t="shared" si="6"/>
        <v>0</v>
      </c>
      <c r="I52" s="91">
        <f t="shared" si="6"/>
        <v>0</v>
      </c>
      <c r="J52" s="24"/>
    </row>
    <row r="53" spans="2:12" ht="18.75" x14ac:dyDescent="0.25">
      <c r="B53" s="75" t="s">
        <v>96</v>
      </c>
      <c r="C53" s="105">
        <f>SUM(C49:D52)</f>
        <v>3538.1969107500004</v>
      </c>
      <c r="D53" s="106"/>
      <c r="E53" s="96">
        <v>0</v>
      </c>
      <c r="F53" s="84">
        <f>SUM(F49:F52)</f>
        <v>42458.36292900001</v>
      </c>
      <c r="G53" s="84">
        <f>SUM(G49:G52)</f>
        <v>46704.199221900009</v>
      </c>
      <c r="H53" s="84">
        <f>SUM(H49:H52)</f>
        <v>51374.619144090015</v>
      </c>
      <c r="I53" s="84">
        <f>SUM(I49:I52)</f>
        <v>56512.081058499025</v>
      </c>
      <c r="J53" s="24"/>
    </row>
    <row r="54" spans="2:12" ht="18.75" x14ac:dyDescent="0.25">
      <c r="B54" s="75" t="s">
        <v>95</v>
      </c>
      <c r="C54" s="105"/>
      <c r="D54" s="106"/>
      <c r="E54" s="96">
        <v>0</v>
      </c>
      <c r="F54" s="84">
        <f>F53</f>
        <v>42458.36292900001</v>
      </c>
      <c r="G54" s="84">
        <f>F54+G53</f>
        <v>89162.562150900019</v>
      </c>
      <c r="H54" s="84">
        <f>G54+H53</f>
        <v>140537.18129499003</v>
      </c>
      <c r="I54" s="97">
        <f>H54+I53</f>
        <v>197049.26235348906</v>
      </c>
      <c r="J54" s="24"/>
    </row>
    <row r="55" spans="2:12" ht="18.75" x14ac:dyDescent="0.25">
      <c r="B55" s="76" t="s">
        <v>94</v>
      </c>
      <c r="C55" s="105"/>
      <c r="D55" s="106"/>
      <c r="E55" s="98">
        <v>42000</v>
      </c>
      <c r="F55" s="87">
        <v>50000</v>
      </c>
      <c r="G55" s="87">
        <v>60000</v>
      </c>
      <c r="H55" s="87">
        <v>70000</v>
      </c>
      <c r="I55" s="99">
        <v>80000</v>
      </c>
      <c r="J55" s="24"/>
    </row>
    <row r="57" spans="2:12" ht="15" customHeight="1" x14ac:dyDescent="0.25">
      <c r="H57" s="101" t="s">
        <v>109</v>
      </c>
      <c r="I57" s="101"/>
      <c r="J57" s="101"/>
      <c r="K57" s="19"/>
      <c r="L57" s="19"/>
    </row>
    <row r="58" spans="2:12" x14ac:dyDescent="0.25">
      <c r="H58" s="101"/>
      <c r="I58" s="101"/>
      <c r="J58" s="101"/>
    </row>
    <row r="59" spans="2:12" x14ac:dyDescent="0.25">
      <c r="H59" s="101"/>
      <c r="I59" s="101"/>
      <c r="J59" s="101"/>
    </row>
    <row r="60" spans="2:12" x14ac:dyDescent="0.25">
      <c r="H60" s="101"/>
      <c r="I60" s="101"/>
      <c r="J60" s="101"/>
    </row>
    <row r="61" spans="2:12" x14ac:dyDescent="0.25">
      <c r="H61" s="101"/>
      <c r="I61" s="101"/>
      <c r="J61" s="101"/>
    </row>
    <row r="62" spans="2:12" x14ac:dyDescent="0.25">
      <c r="H62" s="100"/>
      <c r="I62" s="100"/>
      <c r="J62" s="100"/>
    </row>
    <row r="71" spans="5:5" ht="29.25" customHeight="1" x14ac:dyDescent="0.25"/>
    <row r="75" spans="5:5" x14ac:dyDescent="0.25">
      <c r="E75" s="23"/>
    </row>
  </sheetData>
  <sheetProtection password="DC67" sheet="1"/>
  <mergeCells count="21">
    <mergeCell ref="A3:H3"/>
    <mergeCell ref="E5:F5"/>
    <mergeCell ref="G5:H5"/>
    <mergeCell ref="E24:F24"/>
    <mergeCell ref="D38:E38"/>
    <mergeCell ref="E31:F31"/>
    <mergeCell ref="J8:L20"/>
    <mergeCell ref="E43:J44"/>
    <mergeCell ref="C43:D43"/>
    <mergeCell ref="C51:D51"/>
    <mergeCell ref="C53:D53"/>
    <mergeCell ref="C50:D50"/>
    <mergeCell ref="C49:D49"/>
    <mergeCell ref="C52:D52"/>
    <mergeCell ref="H62:J62"/>
    <mergeCell ref="H57:J61"/>
    <mergeCell ref="C48:D48"/>
    <mergeCell ref="C45:D45"/>
    <mergeCell ref="C54:D54"/>
    <mergeCell ref="C44:D44"/>
    <mergeCell ref="C55:D55"/>
  </mergeCells>
  <hyperlinks>
    <hyperlink ref="B49" location="CALCULADORA!A2" display="CALCULADORA!A2"/>
    <hyperlink ref="B50" location="CALCULADORA!A21" display="CALCULADORA!A21"/>
    <hyperlink ref="B51" location="CALCULADORA!A28" display="CALCULADORA!A28"/>
    <hyperlink ref="B52" location="CALCULADORA!A35" display="CALCULADORA!A35"/>
    <hyperlink ref="B2" r:id="rId1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3"/>
  <sheetViews>
    <sheetView workbookViewId="0">
      <selection activeCell="C23" sqref="C23"/>
    </sheetView>
  </sheetViews>
  <sheetFormatPr baseColWidth="10" defaultRowHeight="15" x14ac:dyDescent="0.25"/>
  <cols>
    <col min="1" max="1" width="36" bestFit="1" customWidth="1"/>
    <col min="2" max="2" width="14.5703125" style="1" bestFit="1" customWidth="1"/>
  </cols>
  <sheetData>
    <row r="2" spans="1:2" x14ac:dyDescent="0.25">
      <c r="A2" t="s">
        <v>1</v>
      </c>
      <c r="B2" s="2">
        <v>10</v>
      </c>
    </row>
    <row r="3" spans="1:2" x14ac:dyDescent="0.25">
      <c r="A3" t="s">
        <v>2</v>
      </c>
      <c r="B3" s="2">
        <v>25</v>
      </c>
    </row>
    <row r="4" spans="1:2" x14ac:dyDescent="0.25">
      <c r="A4" t="s">
        <v>7</v>
      </c>
      <c r="B4" s="2">
        <v>164</v>
      </c>
    </row>
    <row r="5" spans="1:2" x14ac:dyDescent="0.25">
      <c r="B5" s="2"/>
    </row>
    <row r="6" spans="1:2" x14ac:dyDescent="0.25">
      <c r="A6" t="s">
        <v>0</v>
      </c>
      <c r="B6" s="1">
        <v>9000</v>
      </c>
    </row>
    <row r="7" spans="1:2" x14ac:dyDescent="0.25">
      <c r="A7" t="s">
        <v>3</v>
      </c>
      <c r="B7" s="1">
        <v>140000</v>
      </c>
    </row>
    <row r="8" spans="1:2" x14ac:dyDescent="0.25">
      <c r="A8" t="s">
        <v>4</v>
      </c>
      <c r="B8" s="1">
        <v>150</v>
      </c>
    </row>
    <row r="9" spans="1:2" x14ac:dyDescent="0.25">
      <c r="A9" t="s">
        <v>5</v>
      </c>
      <c r="B9" s="1">
        <v>20000</v>
      </c>
    </row>
    <row r="10" spans="1:2" x14ac:dyDescent="0.25">
      <c r="A10" t="s">
        <v>6</v>
      </c>
    </row>
    <row r="11" spans="1:2" x14ac:dyDescent="0.25">
      <c r="A11" t="s">
        <v>10</v>
      </c>
      <c r="B11" s="1">
        <v>1000000</v>
      </c>
    </row>
    <row r="12" spans="1:2" x14ac:dyDescent="0.25">
      <c r="A12" t="s">
        <v>8</v>
      </c>
      <c r="B12" s="1">
        <v>3000000</v>
      </c>
    </row>
    <row r="13" spans="1:2" x14ac:dyDescent="0.25">
      <c r="A13" t="s">
        <v>9</v>
      </c>
      <c r="B13" s="1">
        <v>6000000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CALCULADORA</vt:lpstr>
      <vt:lpstr>Parámetros</vt:lpstr>
      <vt:lpstr>costo_mes</vt:lpstr>
      <vt:lpstr>dias_mes</vt:lpstr>
      <vt:lpstr>tiempo_mes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r.lafuente</dc:creator>
  <cp:lastModifiedBy>Ruben Lafuente</cp:lastModifiedBy>
  <cp:lastPrinted>2012-02-07T19:48:16Z</cp:lastPrinted>
  <dcterms:created xsi:type="dcterms:W3CDTF">2011-10-23T19:33:33Z</dcterms:created>
  <dcterms:modified xsi:type="dcterms:W3CDTF">2014-03-07T12:34:48Z</dcterms:modified>
</cp:coreProperties>
</file>